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Documents\MWSC\Board-Meetings\Meetings\2026 Meetings\2026-03-19-Regular\Agenda-Package\"/>
    </mc:Choice>
  </mc:AlternateContent>
  <xr:revisionPtr revIDLastSave="0" documentId="13_ncr:1_{88AF0E1D-0D3E-4111-B048-0AEA87D3BC0E}" xr6:coauthVersionLast="47" xr6:coauthVersionMax="47" xr10:uidLastSave="{00000000-0000-0000-0000-000000000000}"/>
  <bookViews>
    <workbookView xWindow="1440" yWindow="150" windowWidth="25620" windowHeight="15330" tabRatio="839" xr2:uid="{BAADA049-4C47-4C19-A81F-4BD5783A0715}"/>
  </bookViews>
  <sheets>
    <sheet name="00SummaryRollup" sheetId="1" r:id="rId1"/>
    <sheet name="01BoardMeetings" sheetId="2" r:id="rId2"/>
    <sheet name="02AnnualMeetings" sheetId="3" r:id="rId3"/>
    <sheet name="03Billing" sheetId="4" r:id="rId4"/>
    <sheet name="04AustinWater" sheetId="5" r:id="rId5"/>
    <sheet name="05WaterOperations" sheetId="6" r:id="rId6"/>
    <sheet name="06OfficeProperty" sheetId="8" r:id="rId7"/>
    <sheet name="07CorporateServices" sheetId="9" r:id="rId8"/>
    <sheet name="08Internet" sheetId="10" r:id="rId9"/>
    <sheet name="09Salaries" sheetId="11" r:id="rId10"/>
    <sheet name="10RepairsLabor" sheetId="12" r:id="rId11"/>
    <sheet name="11Parts" sheetId="13" r:id="rId12"/>
    <sheet name="12Parts2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18" i="1"/>
  <c r="C11" i="14"/>
  <c r="B17" i="1"/>
  <c r="B19" i="1"/>
  <c r="C26" i="5"/>
  <c r="B29" i="3"/>
  <c r="B12" i="3"/>
  <c r="B3" i="4"/>
  <c r="A25" i="4"/>
  <c r="C24" i="4"/>
  <c r="A54" i="3"/>
  <c r="A53" i="3"/>
  <c r="C37" i="3"/>
  <c r="B16" i="1" l="1"/>
  <c r="C5" i="8"/>
  <c r="C33" i="8"/>
  <c r="C32" i="8"/>
  <c r="B11" i="1"/>
  <c r="C14" i="11"/>
  <c r="C12" i="11"/>
  <c r="C9" i="11"/>
  <c r="C7" i="11"/>
  <c r="C3" i="10"/>
  <c r="C25" i="10" s="1"/>
  <c r="B10" i="1" s="1"/>
  <c r="C22" i="9"/>
  <c r="B9" i="1" s="1"/>
  <c r="B26" i="1" s="1"/>
  <c r="C9" i="8"/>
  <c r="C7" i="8"/>
  <c r="B7" i="1"/>
  <c r="C14" i="6"/>
  <c r="C5" i="6"/>
  <c r="C11" i="6"/>
  <c r="C9" i="6"/>
  <c r="C4" i="6"/>
  <c r="C16" i="5"/>
  <c r="C17" i="5" s="1"/>
  <c r="B6" i="4"/>
  <c r="C25" i="4"/>
  <c r="C13" i="4" s="1"/>
  <c r="C23" i="4"/>
  <c r="B5" i="4" s="1"/>
  <c r="C22" i="4"/>
  <c r="B4" i="4" s="1"/>
  <c r="C21" i="4"/>
  <c r="B18" i="3"/>
  <c r="B13" i="3"/>
  <c r="B28" i="3"/>
  <c r="C54" i="3"/>
  <c r="B23" i="3" s="1"/>
  <c r="B17" i="3"/>
  <c r="C53" i="3"/>
  <c r="B33" i="3" s="1"/>
  <c r="C52" i="3"/>
  <c r="B21" i="3" s="1"/>
  <c r="C51" i="3"/>
  <c r="B20" i="3" s="1"/>
  <c r="C50" i="3"/>
  <c r="B30" i="3" s="1"/>
  <c r="C46" i="3"/>
  <c r="A6" i="3"/>
  <c r="C7" i="3" s="1"/>
  <c r="D17" i="2"/>
  <c r="D7" i="2"/>
  <c r="B7" i="2"/>
  <c r="C26" i="2"/>
  <c r="B14" i="2" s="1"/>
  <c r="C25" i="2"/>
  <c r="B13" i="2" s="1"/>
  <c r="C24" i="2"/>
  <c r="B12" i="2" s="1"/>
  <c r="B6" i="2"/>
  <c r="C6" i="2" s="1"/>
  <c r="A8" i="2"/>
  <c r="B8" i="2" s="1"/>
  <c r="C8" i="2" s="1"/>
  <c r="C7" i="2"/>
  <c r="C12" i="8" l="1"/>
  <c r="B8" i="1" s="1"/>
  <c r="C21" i="1"/>
  <c r="G21" i="1" s="1"/>
  <c r="C15" i="2"/>
  <c r="C17" i="2" s="1"/>
  <c r="A19" i="2" s="1"/>
  <c r="B19" i="2" s="1"/>
  <c r="C19" i="2" s="1"/>
  <c r="C21" i="2" s="1"/>
  <c r="B4" i="1" s="1"/>
  <c r="C7" i="4"/>
  <c r="C9" i="4" s="1"/>
  <c r="C15" i="4" s="1"/>
  <c r="C16" i="4" s="1"/>
  <c r="B6" i="1" s="1"/>
  <c r="B31" i="3"/>
  <c r="B32" i="3"/>
  <c r="B19" i="3"/>
  <c r="B22" i="3"/>
  <c r="C14" i="3"/>
  <c r="C38" i="3" s="1"/>
  <c r="C34" i="3" l="1"/>
  <c r="C40" i="3" s="1"/>
  <c r="C25" i="3"/>
  <c r="C39" i="3" s="1"/>
  <c r="C41" i="3" s="1"/>
  <c r="B5" i="1" l="1"/>
  <c r="C13" i="1" l="1"/>
  <c r="G13" i="1" s="1"/>
  <c r="F28" i="1" l="1"/>
  <c r="B30" i="1" l="1"/>
  <c r="B31" i="1" s="1"/>
</calcChain>
</file>

<file path=xl/sharedStrings.xml><?xml version="1.0" encoding="utf-8"?>
<sst xmlns="http://schemas.openxmlformats.org/spreadsheetml/2006/main" count="515" uniqueCount="274">
  <si>
    <t>what</t>
  </si>
  <si>
    <t>month</t>
  </si>
  <si>
    <t>year</t>
  </si>
  <si>
    <t>Board Meetings</t>
  </si>
  <si>
    <t>each</t>
  </si>
  <si>
    <t>regular meetings in a year, not counting annual</t>
  </si>
  <si>
    <t>TCSO off duty officer, 4 hr min, $50/hr</t>
  </si>
  <si>
    <t>people and place</t>
  </si>
  <si>
    <t>agenda materials</t>
  </si>
  <si>
    <t>typical number of sheets of paper in a hardcopy agenda package</t>
  </si>
  <si>
    <t>blue folder</t>
  </si>
  <si>
    <t>retainer prong to keep the hardcopy in the folder</t>
  </si>
  <si>
    <t>copies, one for each of 7 directors, and 1 for archive file</t>
  </si>
  <si>
    <t>price per page, 10 ream case of 5000 sheets total</t>
  </si>
  <si>
    <t>100ct box of blue folders</t>
  </si>
  <si>
    <t>100ct box of retainer prongs</t>
  </si>
  <si>
    <t>total price per agenda package</t>
  </si>
  <si>
    <t>annual expense for agenda packages</t>
  </si>
  <si>
    <t>details</t>
  </si>
  <si>
    <t>total annual expense for board meetings</t>
  </si>
  <si>
    <t>director attendance pay, 6 directors per meeting (sec/treas does not get paid)</t>
  </si>
  <si>
    <t>directors on the board</t>
  </si>
  <si>
    <t>board meetings</t>
  </si>
  <si>
    <t>Expenses rollup, annual</t>
  </si>
  <si>
    <t>Annual member and board meetings</t>
  </si>
  <si>
    <t>room rental</t>
  </si>
  <si>
    <t>TCSO security</t>
  </si>
  <si>
    <t>mailings</t>
  </si>
  <si>
    <t>notice of meeting</t>
  </si>
  <si>
    <t>postcard</t>
  </si>
  <si>
    <t>postcard stamp</t>
  </si>
  <si>
    <t>members to notify/vote</t>
  </si>
  <si>
    <t>ballot</t>
  </si>
  <si>
    <t>detail</t>
  </si>
  <si>
    <t>laser postcards, 4 per sheet, 50 sheet (200 total), Avery 5689</t>
  </si>
  <si>
    <t>total for postcard mailing notice to all members</t>
  </si>
  <si>
    <t>6x9 catalog envelope</t>
  </si>
  <si>
    <t>return address label</t>
  </si>
  <si>
    <t>mailing address label</t>
  </si>
  <si>
    <t>return address label, avery 5160</t>
  </si>
  <si>
    <t>mailing address label, avery 5161</t>
  </si>
  <si>
    <t>stamp</t>
  </si>
  <si>
    <t>extra ounce</t>
  </si>
  <si>
    <t>sheets, printed material about ballot</t>
  </si>
  <si>
    <t>submission envelope (Atchley reply mail, Atchley provides)</t>
  </si>
  <si>
    <t>annual member report</t>
  </si>
  <si>
    <t>6x9 envelope</t>
  </si>
  <si>
    <t>sheets, printed material</t>
  </si>
  <si>
    <t>print paper</t>
  </si>
  <si>
    <t>ballot itself, perf paper same as used in billing</t>
  </si>
  <si>
    <t>perf paper same used in billing</t>
  </si>
  <si>
    <t>total cost of ballot mailing</t>
  </si>
  <si>
    <t>total notice postcard mailing</t>
  </si>
  <si>
    <t>total ballot mailing</t>
  </si>
  <si>
    <t>total annual report mailing</t>
  </si>
  <si>
    <t>total annual mailing</t>
  </si>
  <si>
    <t>annual meeting - member and board</t>
  </si>
  <si>
    <t>print paper, 5000 sheet case</t>
  </si>
  <si>
    <t>total meeting room cost</t>
  </si>
  <si>
    <t>total meeting room</t>
  </si>
  <si>
    <t>note - this does not consider Credential Committee work or Election Auditor work</t>
  </si>
  <si>
    <t>Billing and Meter readings</t>
  </si>
  <si>
    <t>perf paper</t>
  </si>
  <si>
    <t>envelope #10</t>
  </si>
  <si>
    <t>envelope #9</t>
  </si>
  <si>
    <t>first class postage</t>
  </si>
  <si>
    <t>meter readings, contract</t>
  </si>
  <si>
    <t>meter readings, hardcopy, sheets</t>
  </si>
  <si>
    <t>total single bill mailing</t>
  </si>
  <si>
    <t>billing</t>
  </si>
  <si>
    <t>total for billing per month</t>
  </si>
  <si>
    <t>months of billing</t>
  </si>
  <si>
    <t>total mailings - 135 members plus cc/caregiver</t>
  </si>
  <si>
    <t>Austin Water - 12 months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</si>
  <si>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</si>
  <si>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</si>
  <si>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</si>
  <si>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</si>
  <si>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</si>
  <si>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</si>
  <si>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</si>
  <si>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</si>
  <si>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</si>
  <si>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</si>
  <si>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</si>
  <si>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</si>
  <si>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</si>
  <si>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average</t>
  </si>
  <si>
    <t>austin water - rolling 12 months total</t>
  </si>
  <si>
    <t>Water Operations and Compliance</t>
  </si>
  <si>
    <t>Round Rock lab, monthly coliform sample</t>
  </si>
  <si>
    <t>Round Rock lab, coliform sample, special case -testing contingency</t>
  </si>
  <si>
    <t>TCEQ/DSHS lab - annual DBP/nitrates testing</t>
  </si>
  <si>
    <t>TCEQ/LCRA lead-copper samples - 5 samples every 3 years</t>
  </si>
  <si>
    <t>Ochoa Operations LLC - water operator</t>
  </si>
  <si>
    <t>total water operations and sampling</t>
  </si>
  <si>
    <t>water operations and sampling</t>
  </si>
  <si>
    <t>total expected expenses for a year</t>
  </si>
  <si>
    <t>Office Property</t>
  </si>
  <si>
    <t>TXU Electric</t>
  </si>
  <si>
    <t>property maintenance - mowing the lot</t>
  </si>
  <si>
    <t>total for office property</t>
  </si>
  <si>
    <t>TXU - Office electrical billing</t>
  </si>
  <si>
    <t>Office Property - taxes, utilities, mowing and maintenance</t>
  </si>
  <si>
    <t>Corporation contract services</t>
  </si>
  <si>
    <t>Legal services - have not had any in quite a while</t>
  </si>
  <si>
    <t>Accounting - Atchley and Associates LLP</t>
  </si>
  <si>
    <t>Engineering services - Hanson Professional Services Inc</t>
  </si>
  <si>
    <t>GIS - 3cGeo</t>
  </si>
  <si>
    <t>Insurance</t>
  </si>
  <si>
    <t>as needed</t>
  </si>
  <si>
    <t>total for corporation professional services</t>
  </si>
  <si>
    <t>Corporation professional services - legal, accounting, engineering,GIS, insurance</t>
  </si>
  <si>
    <t>TRWA Annual Membership</t>
  </si>
  <si>
    <t>AWWA Annual Membership</t>
  </si>
  <si>
    <t>other insurance policies will be listed here</t>
  </si>
  <si>
    <t>Internet, software, and subscriptions</t>
  </si>
  <si>
    <t>Microsoft Office 365</t>
  </si>
  <si>
    <t>Adobe</t>
  </si>
  <si>
    <t>Spectrum - office internet</t>
  </si>
  <si>
    <t>Rural Water Impact - website</t>
  </si>
  <si>
    <t>PublicData.com</t>
  </si>
  <si>
    <t>DropBox</t>
  </si>
  <si>
    <t>Cloudflare</t>
  </si>
  <si>
    <t>marshawsc.org</t>
  </si>
  <si>
    <t>marshwsc.com</t>
  </si>
  <si>
    <t>TRWA Eminent Domain Filing</t>
  </si>
  <si>
    <t>software products</t>
  </si>
  <si>
    <t>omnipage ultimate</t>
  </si>
  <si>
    <t>wordperfect professional</t>
  </si>
  <si>
    <t>no charge for .org</t>
  </si>
  <si>
    <t>total for internet/computer software</t>
  </si>
  <si>
    <t>Officer and salary</t>
  </si>
  <si>
    <t>President</t>
  </si>
  <si>
    <t>Vice President</t>
  </si>
  <si>
    <t>Secretary Treasurer</t>
  </si>
  <si>
    <t>telephone support</t>
  </si>
  <si>
    <t>corporate overhead, FICA, FUTA, and TWC</t>
  </si>
  <si>
    <t>0.0765 x total for federal</t>
  </si>
  <si>
    <t>total salaries</t>
  </si>
  <si>
    <t>Salaries - officer and telephone support</t>
  </si>
  <si>
    <t>target revenue, rounded to the nearest $1000</t>
  </si>
  <si>
    <t>wiggle room to the nearest $1000</t>
  </si>
  <si>
    <t>which is per month</t>
  </si>
  <si>
    <t>rounded to the nearest $100</t>
  </si>
  <si>
    <t>Repairs and Labor Cost</t>
  </si>
  <si>
    <t>not including parts and material</t>
  </si>
  <si>
    <t>extracted from Quickbooks data</t>
  </si>
  <si>
    <t>Check</t>
  </si>
  <si>
    <t>Director Robert Rodriguez</t>
  </si>
  <si>
    <t>636.4 · Labor</t>
  </si>
  <si>
    <t>131.1 · Regions-x8519</t>
  </si>
  <si>
    <t>meter lockouts</t>
  </si>
  <si>
    <t>334 · Meters and Meter Installations</t>
  </si>
  <si>
    <t>3118</t>
  </si>
  <si>
    <t>labor meter replacement</t>
  </si>
  <si>
    <t>3119</t>
  </si>
  <si>
    <t>steel plate protection for distribution pipe</t>
  </si>
  <si>
    <t>3120</t>
  </si>
  <si>
    <t>meter replacement</t>
  </si>
  <si>
    <t>3121</t>
  </si>
  <si>
    <t>line leak repair</t>
  </si>
  <si>
    <t>331 · Transmission-Distribution Mains</t>
  </si>
  <si>
    <t>3122</t>
  </si>
  <si>
    <t>backfill exposed distribution lines 15409 scarlet/2007pamela</t>
  </si>
  <si>
    <t>3123</t>
  </si>
  <si>
    <t>leak repair - pex pullout at meter</t>
  </si>
  <si>
    <t>3124</t>
  </si>
  <si>
    <t>valve and distrubution line replacement 15301brenda at flush valve</t>
  </si>
  <si>
    <t>3125</t>
  </si>
  <si>
    <t>replacement broken meter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</si>
  <si>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</si>
  <si>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</si>
  <si>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</si>
  <si>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</si>
  <si>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</si>
  <si>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</si>
  <si>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</si>
  <si>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</si>
  <si>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</si>
  <si>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</si>
  <si>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Repairs and Labor - not including materials</t>
  </si>
  <si>
    <t>Parts and Supplies</t>
  </si>
  <si>
    <t>Core and Main</t>
  </si>
  <si>
    <t>total fixed expenses</t>
  </si>
  <si>
    <t>total variable expenses</t>
  </si>
  <si>
    <t>base rate</t>
  </si>
  <si>
    <t>$/gal at tariff annual gallons</t>
  </si>
  <si>
    <t>target revenue per month</t>
  </si>
  <si>
    <t>price each</t>
  </si>
  <si>
    <t>annual</t>
  </si>
  <si>
    <t>monthly</t>
  </si>
  <si>
    <t>AIA Insurance - Texas Mutual</t>
  </si>
  <si>
    <t>Office Depot 10ream case "MultiUse Printer and Copy Paper"  #348037</t>
  </si>
  <si>
    <t>Office Depot, 1/3cut, blue,letter size, box 100, #1376335</t>
  </si>
  <si>
    <t>Office depot,fastener base, 2-3/4in, 1in prong, #102582</t>
  </si>
  <si>
    <t>office depot, avery 5689, 200bx, #580450</t>
  </si>
  <si>
    <t>office depot, 6x9, white, clean seal, 250bx, #478154</t>
  </si>
  <si>
    <t>office depot,avery 5160 address labels, #364364</t>
  </si>
  <si>
    <t>office depot, avery 5161 address labels, #364372</t>
  </si>
  <si>
    <t>postcard stamp, 6 october 2025</t>
  </si>
  <si>
    <t>first class postage, 6 october 2025</t>
  </si>
  <si>
    <t>first class, extra ounce, 6 october 2025</t>
  </si>
  <si>
    <t>office depot, lettermark 8821, letter size, 1/3perf, 5ream/bx, #518478</t>
  </si>
  <si>
    <t>office depot, #10,double window, security, gummed, 500bx, #634016</t>
  </si>
  <si>
    <t>office dport, #9, double window, security, gummed, 500bx, #633712</t>
  </si>
  <si>
    <t>Texas Disposal Systems</t>
  </si>
  <si>
    <t>room rental, regular board meeting, monthly, 3rd Thursday 6pm to 10pm</t>
  </si>
  <si>
    <t>numbers from the billing annual rollups</t>
  </si>
  <si>
    <t>5yr avg</t>
  </si>
  <si>
    <t>TCEQ annual water system fee, paid 1 dec 2025</t>
  </si>
  <si>
    <t>Travis County property tax, paid 1 dec 2025</t>
  </si>
  <si>
    <t>EFT</t>
  </si>
  <si>
    <t>Core and Main LP</t>
  </si>
  <si>
    <t>invoice payments</t>
  </si>
  <si>
    <t>151 · Plant Material and Supplies</t>
  </si>
  <si>
    <t>ACH</t>
  </si>
  <si>
    <t>Parts - Core and Main 2025 only</t>
  </si>
  <si>
    <t>3660</t>
  </si>
  <si>
    <t>tractor transport</t>
  </si>
  <si>
    <t>3661</t>
  </si>
  <si>
    <t>lockouts</t>
  </si>
  <si>
    <t>3662</t>
  </si>
  <si>
    <t>tractor attachments transfer</t>
  </si>
  <si>
    <t>3663</t>
  </si>
  <si>
    <t>yard maintenance - poison ivy removal</t>
  </si>
  <si>
    <t>3630</t>
  </si>
  <si>
    <t>meter work</t>
  </si>
  <si>
    <t>3631</t>
  </si>
  <si>
    <t>lockouts May</t>
  </si>
  <si>
    <t>3632</t>
  </si>
  <si>
    <t>lockouts June</t>
  </si>
  <si>
    <t>3633</t>
  </si>
  <si>
    <t>tractor transport - Paige Tractor service</t>
  </si>
  <si>
    <t>3603</t>
  </si>
  <si>
    <t>cover master meter</t>
  </si>
  <si>
    <t>3604</t>
  </si>
  <si>
    <t>invoice MWSC Lockouts05/25-089</t>
  </si>
  <si>
    <t>3605</t>
  </si>
  <si>
    <t>invoice MWSC Lockouts06/25-091</t>
  </si>
  <si>
    <t>3583</t>
  </si>
  <si>
    <t>repair at master meter</t>
  </si>
  <si>
    <t>3584</t>
  </si>
  <si>
    <t>meter replacement - 2 meters</t>
  </si>
  <si>
    <t>3567</t>
  </si>
  <si>
    <t>3568</t>
  </si>
  <si>
    <t>3555</t>
  </si>
  <si>
    <t>3556</t>
  </si>
  <si>
    <t>3538</t>
  </si>
  <si>
    <t>mailbox repair</t>
  </si>
  <si>
    <t>3535</t>
  </si>
  <si>
    <t>meter repair/replacement 15303 and 15305 ginger</t>
  </si>
  <si>
    <t>3528</t>
  </si>
  <si>
    <t>3516</t>
  </si>
  <si>
    <t>winter protection isolation valve location Pamela and Marsha</t>
  </si>
  <si>
    <t>3517</t>
  </si>
  <si>
    <t>line break repair 15408 Scarlet</t>
  </si>
  <si>
    <t>3518</t>
  </si>
  <si>
    <t>3506</t>
  </si>
  <si>
    <t>trailer maintenance</t>
  </si>
  <si>
    <t>3508</t>
  </si>
  <si>
    <t>3509</t>
  </si>
  <si>
    <t>total 2025</t>
  </si>
  <si>
    <t>Parts - ACT and Atlas</t>
  </si>
  <si>
    <t>Anybody besides Core&amp;Main</t>
  </si>
  <si>
    <t>This is ACT Pipe and Supply</t>
  </si>
  <si>
    <t>and Atlas Utilities</t>
  </si>
  <si>
    <t>ACT</t>
  </si>
  <si>
    <t>average cost per year for 2022-2025</t>
  </si>
  <si>
    <t>Atlas Utilities</t>
  </si>
  <si>
    <t>12 meters, likely annually</t>
  </si>
  <si>
    <t>project - 5 years to build a 3month cash reserve</t>
  </si>
  <si>
    <t>project - annual audit</t>
  </si>
  <si>
    <t>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</si>
</sst>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yy"/>
    <numFmt numFmtId="166" formatCode="#,##0.00;\-#,##0.00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6" fontId="0" fillId="0" borderId="0" xfId="0" applyNumberFormat="1"/>
    <xf numFmtId="8" fontId="0" fillId="0" borderId="0" xfId="0" applyNumberFormat="1"/>
    <xf numFmtId="4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horizontal="centerContinuous"/>
    </xf>
  </cellXfs>
  <cellStyles count="1">
    <cellStyle name="Normal" xfId="0" builtinId="0"/>
  </cellStyles>
  <dxfs count="2">
    <dxf>
      <numFmt numFmtId="164" formatCode="&quot;$&quot;#,##0.00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D8C227-6614-463D-9946-95AE3167B991}" name="Table1" displayName="Table1" ref="B7:K41" totalsRowShown="0">
  <autoFilter ref="B7:K41" xr:uid="{BCD8C227-6614-463D-9946-95AE3167B991}"/>
  <tableColumns count="10">
    <tableColumn id="1" xr3:uid="{6CE0ECC8-E4AF-42F0-B7E7-484CB3696B27}" name="Column1"/>
    <tableColumn id="2" xr3:uid="{107962C4-3772-4A94-A480-709D401E83F1}" name="Column2" dataDxfId="1"/>
    <tableColumn id="3" xr3:uid="{DB77D8D0-7219-40B1-A231-FA3A4F748D41}" name="Column3"/>
    <tableColumn id="4" xr3:uid="{F814DC0F-E5E5-43FA-8871-E1461A240DA1}" name="Column4"/>
    <tableColumn id="5" xr3:uid="{92DAADFE-8538-4BE9-887A-6FF593E729DF}" name="Column5"/>
    <tableColumn id="6" xr3:uid="{65B9D3DD-941F-438F-BBAE-CDED5B9B7271}" name="Column6"/>
    <tableColumn id="7" xr3:uid="{CEE5B7F4-9DFC-489F-944B-E07BCF5E1FCA}" name="Column7"/>
    <tableColumn id="8" xr3:uid="{CD5E235E-2393-442A-A4B3-D9112F43E2CA}" name="Column8"/>
    <tableColumn id="9" xr3:uid="{772FEF66-0876-402C-B817-C7A92AFC8DE7}" name="Column9"/>
    <tableColumn id="10" xr3:uid="{CBF9A43E-9E5F-4D99-A563-9E7DF33ECF55}" name="Column1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7DB8-1182-478E-AC29-3AAD45C01696}">
  <sheetPr codeName="Sheet1">
    <pageSetUpPr fitToPage="1"/>
  </sheetPr>
  <dimension ref="A2:J31"/>
  <sheetViews>
    <sheetView tabSelected="1" workbookViewId="0">
      <selection activeCell="B30" sqref="B30"/>
    </sheetView>
  </sheetViews>
  <sheetFormatPr defaultRowHeight="15" x14ac:dyDescent="0.25"/>
  <cols>
    <col min="2" max="2" width="13.140625" customWidth="1"/>
    <col min="3" max="3" width="12" customWidth="1"/>
    <col min="6" max="6" width="11.85546875" customWidth="1"/>
    <col min="10" max="10" width="9.85546875" bestFit="1" customWidth="1"/>
  </cols>
  <sheetData>
    <row r="2" spans="1:8" x14ac:dyDescent="0.25">
      <c r="A2" t="s">
        <v>23</v>
      </c>
    </row>
    <row r="4" spans="1:8" x14ac:dyDescent="0.25">
      <c r="B4" s="3">
        <f>'01BoardMeetings'!C21</f>
        <v>6582.72</v>
      </c>
      <c r="D4" t="s">
        <v>22</v>
      </c>
    </row>
    <row r="5" spans="1:8" x14ac:dyDescent="0.25">
      <c r="B5" s="3">
        <f>'02AnnualMeetings'!C41</f>
        <v>760.38</v>
      </c>
      <c r="D5" t="s">
        <v>56</v>
      </c>
    </row>
    <row r="6" spans="1:8" x14ac:dyDescent="0.25">
      <c r="B6" s="3">
        <f>'03Billing'!C16</f>
        <v>5677.3440000000001</v>
      </c>
      <c r="D6" t="s">
        <v>69</v>
      </c>
    </row>
    <row r="7" spans="1:8" x14ac:dyDescent="0.25">
      <c r="B7" s="3">
        <f>'05WaterOperations'!C14</f>
        <v>15460.133333333333</v>
      </c>
      <c r="D7" t="s">
        <v>96</v>
      </c>
    </row>
    <row r="8" spans="1:8" x14ac:dyDescent="0.25">
      <c r="B8" s="3">
        <f>'06OfficeProperty'!C12</f>
        <v>3461.41</v>
      </c>
      <c r="D8" t="s">
        <v>103</v>
      </c>
    </row>
    <row r="9" spans="1:8" x14ac:dyDescent="0.25">
      <c r="B9" s="3">
        <f>'07CorporateServices'!C22</f>
        <v>18397.830000000002</v>
      </c>
      <c r="D9" t="s">
        <v>112</v>
      </c>
    </row>
    <row r="10" spans="1:8" x14ac:dyDescent="0.25">
      <c r="B10" s="3">
        <f>'08Internet'!C25</f>
        <v>2610.5800000000004</v>
      </c>
      <c r="D10" t="s">
        <v>116</v>
      </c>
    </row>
    <row r="11" spans="1:8" x14ac:dyDescent="0.25">
      <c r="B11" s="3">
        <f>'09Salaries'!C14</f>
        <v>34554.401259999999</v>
      </c>
      <c r="D11" t="s">
        <v>140</v>
      </c>
    </row>
    <row r="12" spans="1:8" x14ac:dyDescent="0.25">
      <c r="B12" s="3"/>
    </row>
    <row r="13" spans="1:8" x14ac:dyDescent="0.25">
      <c r="C13">
        <f>SUM(B2:B11)</f>
        <v>87504.79859333334</v>
      </c>
      <c r="D13" t="s">
        <v>184</v>
      </c>
      <c r="G13">
        <f>ROUND((C13/164)/12,2)</f>
        <v>44.46</v>
      </c>
      <c r="H13" t="s">
        <v>186</v>
      </c>
    </row>
    <row r="15" spans="1:8" x14ac:dyDescent="0.25">
      <c r="B15" s="3"/>
    </row>
    <row r="16" spans="1:8" x14ac:dyDescent="0.25">
      <c r="B16" s="3">
        <f>'10RepairsLabor'!C44</f>
        <v>26061.25</v>
      </c>
      <c r="D16" t="s">
        <v>181</v>
      </c>
    </row>
    <row r="17" spans="2:10" x14ac:dyDescent="0.25">
      <c r="B17" s="3">
        <f>'11Parts'!C6</f>
        <v>28838.91</v>
      </c>
      <c r="D17" t="s">
        <v>217</v>
      </c>
    </row>
    <row r="18" spans="2:10" x14ac:dyDescent="0.25">
      <c r="B18" s="3">
        <f>'12Parts2'!C11</f>
        <v>2000</v>
      </c>
      <c r="D18" t="s">
        <v>263</v>
      </c>
    </row>
    <row r="19" spans="2:10" x14ac:dyDescent="0.25">
      <c r="B19" s="3">
        <f>'04AustinWater'!C26</f>
        <v>54495.295999999995</v>
      </c>
      <c r="D19" t="s">
        <v>88</v>
      </c>
    </row>
    <row r="21" spans="2:10" x14ac:dyDescent="0.25">
      <c r="C21" s="3">
        <f>SUM(B16:B19)</f>
        <v>111395.45600000001</v>
      </c>
      <c r="D21" t="s">
        <v>185</v>
      </c>
      <c r="G21">
        <f>(C21/10190200)</f>
        <v>1.0931626072108496E-2</v>
      </c>
      <c r="H21" t="s">
        <v>187</v>
      </c>
    </row>
    <row r="23" spans="2:10" x14ac:dyDescent="0.25">
      <c r="B23">
        <v>8000</v>
      </c>
      <c r="D23" t="s">
        <v>271</v>
      </c>
    </row>
    <row r="24" spans="2:10" x14ac:dyDescent="0.25">
      <c r="B24">
        <v>5000</v>
      </c>
      <c r="D24" t="s">
        <v>272</v>
      </c>
    </row>
    <row r="26" spans="2:10" x14ac:dyDescent="0.25">
      <c r="B26" s="2">
        <f>SUM(B4:B25)</f>
        <v>211900.25459333335</v>
      </c>
      <c r="D26" t="s">
        <v>97</v>
      </c>
    </row>
    <row r="27" spans="2:10" x14ac:dyDescent="0.25">
      <c r="B27" s="2">
        <f>ROUND(B26*C27,-3)</f>
        <v>11000</v>
      </c>
      <c r="C27">
        <v>5.2999999999999999E-2</v>
      </c>
      <c r="D27" t="s">
        <v>142</v>
      </c>
    </row>
    <row r="28" spans="2:10" x14ac:dyDescent="0.25">
      <c r="B28" s="2"/>
      <c r="D28" t="s">
        <v>143</v>
      </c>
      <c r="F28" s="2">
        <f>ROUND((B27/12),-2)</f>
        <v>900</v>
      </c>
      <c r="G28" t="s">
        <v>144</v>
      </c>
      <c r="J28" s="2"/>
    </row>
    <row r="30" spans="2:10" x14ac:dyDescent="0.25">
      <c r="B30" s="2">
        <f>ROUND((B26+B27),-3)</f>
        <v>223000</v>
      </c>
      <c r="D30" t="s">
        <v>141</v>
      </c>
    </row>
    <row r="31" spans="2:10" x14ac:dyDescent="0.25">
      <c r="B31" s="2">
        <f>B30/12</f>
        <v>18583.333333333332</v>
      </c>
      <c r="D31" t="s">
        <v>188</v>
      </c>
    </row>
  </sheetData>
  <pageMargins left="0.7" right="0.7" top="0.75" bottom="0.75" header="0.3" footer="0.3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8CA7-20B1-4A14-80CE-E046C61819B4}">
  <sheetPr codeName="Sheet10">
    <pageSetUpPr fitToPage="1"/>
  </sheetPr>
  <dimension ref="A1:E14"/>
  <sheetViews>
    <sheetView workbookViewId="0">
      <selection activeCell="C14" sqref="C14"/>
    </sheetView>
  </sheetViews>
  <sheetFormatPr defaultRowHeight="15" x14ac:dyDescent="0.25"/>
  <sheetData>
    <row r="1" spans="1:5" x14ac:dyDescent="0.25">
      <c r="A1" t="s">
        <v>132</v>
      </c>
    </row>
    <row r="2" spans="1:5" x14ac:dyDescent="0.25">
      <c r="A2" t="s">
        <v>191</v>
      </c>
      <c r="C2" t="s">
        <v>190</v>
      </c>
    </row>
    <row r="3" spans="1:5" x14ac:dyDescent="0.25">
      <c r="C3">
        <v>5000</v>
      </c>
      <c r="E3" t="s">
        <v>133</v>
      </c>
    </row>
    <row r="5" spans="1:5" x14ac:dyDescent="0.25">
      <c r="C5">
        <v>5000</v>
      </c>
      <c r="E5" t="s">
        <v>134</v>
      </c>
    </row>
    <row r="7" spans="1:5" x14ac:dyDescent="0.25">
      <c r="A7">
        <v>1625</v>
      </c>
      <c r="C7">
        <f>D7*A7</f>
        <v>19500</v>
      </c>
      <c r="D7">
        <v>12</v>
      </c>
      <c r="E7" t="s">
        <v>135</v>
      </c>
    </row>
    <row r="9" spans="1:5" x14ac:dyDescent="0.25">
      <c r="A9">
        <v>216.57</v>
      </c>
      <c r="C9">
        <f>D9*A9</f>
        <v>2598.84</v>
      </c>
      <c r="D9">
        <v>12</v>
      </c>
      <c r="E9" t="s">
        <v>136</v>
      </c>
    </row>
    <row r="11" spans="1:5" x14ac:dyDescent="0.25">
      <c r="E11" t="s">
        <v>137</v>
      </c>
    </row>
    <row r="12" spans="1:5" x14ac:dyDescent="0.25">
      <c r="C12">
        <f>SUM(C3:C9)*0.0765</f>
        <v>2455.5612599999999</v>
      </c>
      <c r="E12" t="s">
        <v>138</v>
      </c>
    </row>
    <row r="14" spans="1:5" x14ac:dyDescent="0.25">
      <c r="C14">
        <f>SUM(C3:C12)</f>
        <v>34554.401259999999</v>
      </c>
      <c r="E14" t="s">
        <v>139</v>
      </c>
    </row>
  </sheetData>
  <pageMargins left="0.7" right="0.7" top="0.75" bottom="0.75" header="0.3" footer="0.3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C421-2E1B-4390-A33A-42E5A1AC301E}">
  <sheetPr codeName="Sheet11">
    <pageSetUpPr fitToPage="1"/>
  </sheetPr>
  <dimension ref="A1:K44"/>
  <sheetViews>
    <sheetView topLeftCell="A19" workbookViewId="0">
      <selection activeCell="E44" sqref="E44"/>
    </sheetView>
  </sheetViews>
  <sheetFormatPr defaultRowHeight="15" x14ac:dyDescent="0.25"/>
  <cols>
    <col min="2" max="2" width="11.28515625" customWidth="1"/>
    <col min="3" max="3" width="15.85546875" customWidth="1"/>
    <col min="4" max="4" width="14.5703125" customWidth="1"/>
    <col min="5" max="5" width="29.28515625" customWidth="1"/>
    <col min="6" max="6" width="39.85546875" customWidth="1"/>
    <col min="7" max="7" width="32.28515625" customWidth="1"/>
    <col min="8" max="9" width="11.28515625" customWidth="1"/>
    <col min="10" max="10" width="21.28515625" customWidth="1"/>
    <col min="11" max="11" width="12.28515625" customWidth="1"/>
  </cols>
  <sheetData>
    <row r="1" spans="1:11" x14ac:dyDescent="0.25">
      <c r="A1" t="s">
        <v>145</v>
      </c>
    </row>
    <row r="2" spans="1:11" x14ac:dyDescent="0.25">
      <c r="A2" t="s">
        <v>146</v>
      </c>
    </row>
    <row r="3" spans="1:11" x14ac:dyDescent="0.25">
      <c r="A3" t="s">
        <v>147</v>
      </c>
    </row>
    <row r="7" spans="1:11" x14ac:dyDescent="0.25">
      <c r="B7" t="s">
        <v>171</v>
      </c>
      <c r="C7" s="4" t="s">
        <v>172</v>
      </c>
      <c r="D7" t="s">
        <v>173</v>
      </c>
      <c r="E7" t="s">
        <v>174</v>
      </c>
      <c r="F7" t="s">
        <v>175</v>
      </c>
      <c r="G7" t="s">
        <v>176</v>
      </c>
      <c r="H7" t="s">
        <v>177</v>
      </c>
      <c r="I7" t="s">
        <v>178</v>
      </c>
      <c r="J7" t="s">
        <v>179</v>
      </c>
      <c r="K7" t="s">
        <v>180</v>
      </c>
    </row>
    <row r="8" spans="1:11" x14ac:dyDescent="0.25">
      <c r="B8" s="6" t="s">
        <v>148</v>
      </c>
      <c r="C8" s="7">
        <v>45946</v>
      </c>
      <c r="D8" s="6" t="s">
        <v>218</v>
      </c>
      <c r="E8" s="6" t="s">
        <v>149</v>
      </c>
      <c r="F8" s="6" t="s">
        <v>219</v>
      </c>
      <c r="G8" s="6" t="s">
        <v>150</v>
      </c>
      <c r="H8" s="6"/>
      <c r="I8" s="9"/>
      <c r="J8" s="6" t="s">
        <v>151</v>
      </c>
      <c r="K8" s="8">
        <v>325</v>
      </c>
    </row>
    <row r="9" spans="1:11" x14ac:dyDescent="0.25">
      <c r="B9" s="6" t="s">
        <v>148</v>
      </c>
      <c r="C9" s="7">
        <v>45946</v>
      </c>
      <c r="D9" s="6" t="s">
        <v>220</v>
      </c>
      <c r="E9" s="6" t="s">
        <v>149</v>
      </c>
      <c r="F9" s="6" t="s">
        <v>221</v>
      </c>
      <c r="G9" s="6" t="s">
        <v>150</v>
      </c>
      <c r="H9" s="6"/>
      <c r="I9" s="9"/>
      <c r="J9" s="6" t="s">
        <v>151</v>
      </c>
      <c r="K9" s="8">
        <v>560</v>
      </c>
    </row>
    <row r="10" spans="1:11" x14ac:dyDescent="0.25">
      <c r="B10" s="6" t="s">
        <v>148</v>
      </c>
      <c r="C10" s="7">
        <v>45946</v>
      </c>
      <c r="D10" s="6" t="s">
        <v>222</v>
      </c>
      <c r="E10" s="6" t="s">
        <v>149</v>
      </c>
      <c r="F10" s="6" t="s">
        <v>223</v>
      </c>
      <c r="G10" s="6" t="s">
        <v>150</v>
      </c>
      <c r="H10" s="6"/>
      <c r="I10" s="9"/>
      <c r="J10" s="6" t="s">
        <v>151</v>
      </c>
      <c r="K10" s="8">
        <v>180</v>
      </c>
    </row>
    <row r="11" spans="1:11" x14ac:dyDescent="0.25">
      <c r="B11" s="6" t="s">
        <v>148</v>
      </c>
      <c r="C11" s="7">
        <v>45946</v>
      </c>
      <c r="D11" s="6" t="s">
        <v>224</v>
      </c>
      <c r="E11" s="6" t="s">
        <v>149</v>
      </c>
      <c r="F11" s="6" t="s">
        <v>225</v>
      </c>
      <c r="G11" s="6" t="s">
        <v>150</v>
      </c>
      <c r="H11" s="6"/>
      <c r="I11" s="9"/>
      <c r="J11" s="6" t="s">
        <v>151</v>
      </c>
      <c r="K11" s="8">
        <v>220</v>
      </c>
    </row>
    <row r="12" spans="1:11" x14ac:dyDescent="0.25">
      <c r="B12" s="6" t="s">
        <v>148</v>
      </c>
      <c r="C12" s="7">
        <v>45898</v>
      </c>
      <c r="D12" s="6" t="s">
        <v>226</v>
      </c>
      <c r="E12" s="6" t="s">
        <v>149</v>
      </c>
      <c r="F12" s="6" t="s">
        <v>227</v>
      </c>
      <c r="G12" s="6" t="s">
        <v>150</v>
      </c>
      <c r="H12" s="6"/>
      <c r="I12" s="9"/>
      <c r="J12" s="6" t="s">
        <v>151</v>
      </c>
      <c r="K12" s="8">
        <v>550</v>
      </c>
    </row>
    <row r="13" spans="1:11" x14ac:dyDescent="0.25">
      <c r="B13" s="6" t="s">
        <v>148</v>
      </c>
      <c r="C13" s="7">
        <v>45898</v>
      </c>
      <c r="D13" s="6" t="s">
        <v>228</v>
      </c>
      <c r="E13" s="6" t="s">
        <v>149</v>
      </c>
      <c r="F13" s="6" t="s">
        <v>229</v>
      </c>
      <c r="G13" s="6" t="s">
        <v>150</v>
      </c>
      <c r="H13" s="6"/>
      <c r="I13" s="9"/>
      <c r="J13" s="6" t="s">
        <v>151</v>
      </c>
      <c r="K13" s="8">
        <v>465</v>
      </c>
    </row>
    <row r="14" spans="1:11" x14ac:dyDescent="0.25">
      <c r="B14" s="6" t="s">
        <v>148</v>
      </c>
      <c r="C14" s="7">
        <v>45898</v>
      </c>
      <c r="D14" s="6" t="s">
        <v>230</v>
      </c>
      <c r="E14" s="6" t="s">
        <v>149</v>
      </c>
      <c r="F14" s="6" t="s">
        <v>231</v>
      </c>
      <c r="G14" s="6" t="s">
        <v>150</v>
      </c>
      <c r="H14" s="6"/>
      <c r="I14" s="9"/>
      <c r="J14" s="6" t="s">
        <v>151</v>
      </c>
      <c r="K14" s="8">
        <v>210</v>
      </c>
    </row>
    <row r="15" spans="1:11" x14ac:dyDescent="0.25">
      <c r="B15" s="6" t="s">
        <v>148</v>
      </c>
      <c r="C15" s="7">
        <v>45898</v>
      </c>
      <c r="D15" s="6" t="s">
        <v>232</v>
      </c>
      <c r="E15" s="6" t="s">
        <v>149</v>
      </c>
      <c r="F15" s="6" t="s">
        <v>233</v>
      </c>
      <c r="G15" s="6" t="s">
        <v>150</v>
      </c>
      <c r="H15" s="6"/>
      <c r="I15" s="9"/>
      <c r="J15" s="6" t="s">
        <v>151</v>
      </c>
      <c r="K15" s="8">
        <v>250</v>
      </c>
    </row>
    <row r="16" spans="1:11" x14ac:dyDescent="0.25">
      <c r="B16" s="6" t="s">
        <v>148</v>
      </c>
      <c r="C16" s="7">
        <v>45855</v>
      </c>
      <c r="D16" s="6" t="s">
        <v>234</v>
      </c>
      <c r="E16" s="6" t="s">
        <v>149</v>
      </c>
      <c r="F16" s="6" t="s">
        <v>235</v>
      </c>
      <c r="G16" s="6" t="s">
        <v>150</v>
      </c>
      <c r="H16" s="6"/>
      <c r="I16" s="9"/>
      <c r="J16" s="6" t="s">
        <v>151</v>
      </c>
      <c r="K16" s="8">
        <v>550</v>
      </c>
    </row>
    <row r="17" spans="2:11" x14ac:dyDescent="0.25">
      <c r="B17" s="6" t="s">
        <v>148</v>
      </c>
      <c r="C17" s="7">
        <v>45855</v>
      </c>
      <c r="D17" s="6" t="s">
        <v>236</v>
      </c>
      <c r="E17" s="6" t="s">
        <v>149</v>
      </c>
      <c r="F17" s="6" t="s">
        <v>237</v>
      </c>
      <c r="G17" s="6" t="s">
        <v>150</v>
      </c>
      <c r="H17" s="6"/>
      <c r="I17" s="9"/>
      <c r="J17" s="6" t="s">
        <v>151</v>
      </c>
      <c r="K17" s="8">
        <v>465</v>
      </c>
    </row>
    <row r="18" spans="2:11" x14ac:dyDescent="0.25">
      <c r="B18" s="6" t="s">
        <v>148</v>
      </c>
      <c r="C18" s="7">
        <v>45855</v>
      </c>
      <c r="D18" s="6" t="s">
        <v>238</v>
      </c>
      <c r="E18" s="6" t="s">
        <v>149</v>
      </c>
      <c r="F18" s="6" t="s">
        <v>239</v>
      </c>
      <c r="G18" s="6" t="s">
        <v>150</v>
      </c>
      <c r="H18" s="6"/>
      <c r="I18" s="9"/>
      <c r="J18" s="6" t="s">
        <v>151</v>
      </c>
      <c r="K18" s="8">
        <v>210</v>
      </c>
    </row>
    <row r="19" spans="2:11" x14ac:dyDescent="0.25">
      <c r="B19" s="6" t="s">
        <v>148</v>
      </c>
      <c r="C19" s="7">
        <v>45827</v>
      </c>
      <c r="D19" s="6" t="s">
        <v>240</v>
      </c>
      <c r="E19" s="6" t="s">
        <v>149</v>
      </c>
      <c r="F19" s="6" t="s">
        <v>241</v>
      </c>
      <c r="G19" s="6" t="s">
        <v>150</v>
      </c>
      <c r="H19" s="6"/>
      <c r="I19" s="9"/>
      <c r="J19" s="6" t="s">
        <v>151</v>
      </c>
      <c r="K19" s="8">
        <v>1800</v>
      </c>
    </row>
    <row r="20" spans="2:11" x14ac:dyDescent="0.25">
      <c r="B20" s="6" t="s">
        <v>148</v>
      </c>
      <c r="C20" s="7">
        <v>45827</v>
      </c>
      <c r="D20" s="6" t="s">
        <v>242</v>
      </c>
      <c r="E20" s="6" t="s">
        <v>149</v>
      </c>
      <c r="F20" s="6" t="s">
        <v>243</v>
      </c>
      <c r="G20" s="6" t="s">
        <v>150</v>
      </c>
      <c r="H20" s="6"/>
      <c r="I20" s="9"/>
      <c r="J20" s="6" t="s">
        <v>151</v>
      </c>
      <c r="K20" s="8">
        <v>1650</v>
      </c>
    </row>
    <row r="21" spans="2:11" x14ac:dyDescent="0.25">
      <c r="B21" s="6" t="s">
        <v>148</v>
      </c>
      <c r="C21" s="7">
        <v>45792</v>
      </c>
      <c r="D21" s="6" t="s">
        <v>244</v>
      </c>
      <c r="E21" s="6" t="s">
        <v>149</v>
      </c>
      <c r="F21" s="6" t="s">
        <v>159</v>
      </c>
      <c r="G21" s="6" t="s">
        <v>150</v>
      </c>
      <c r="H21" s="6"/>
      <c r="I21" s="9"/>
      <c r="J21" s="6" t="s">
        <v>151</v>
      </c>
      <c r="K21" s="8">
        <v>1485</v>
      </c>
    </row>
    <row r="22" spans="2:11" x14ac:dyDescent="0.25">
      <c r="B22" s="6" t="s">
        <v>148</v>
      </c>
      <c r="C22" s="7">
        <v>45792</v>
      </c>
      <c r="D22" s="6" t="s">
        <v>245</v>
      </c>
      <c r="E22" s="6" t="s">
        <v>149</v>
      </c>
      <c r="F22" s="6" t="s">
        <v>159</v>
      </c>
      <c r="G22" s="6" t="s">
        <v>150</v>
      </c>
      <c r="H22" s="6"/>
      <c r="I22" s="9"/>
      <c r="J22" s="6" t="s">
        <v>151</v>
      </c>
      <c r="K22" s="8">
        <v>990</v>
      </c>
    </row>
    <row r="23" spans="2:11" x14ac:dyDescent="0.25">
      <c r="B23" s="6" t="s">
        <v>148</v>
      </c>
      <c r="C23" s="7">
        <v>45776</v>
      </c>
      <c r="D23" s="6" t="s">
        <v>246</v>
      </c>
      <c r="E23" s="6" t="s">
        <v>149</v>
      </c>
      <c r="F23" s="6" t="s">
        <v>159</v>
      </c>
      <c r="G23" s="6" t="s">
        <v>150</v>
      </c>
      <c r="H23" s="6"/>
      <c r="I23" s="9"/>
      <c r="J23" s="6" t="s">
        <v>151</v>
      </c>
      <c r="K23" s="8">
        <v>1155</v>
      </c>
    </row>
    <row r="24" spans="2:11" x14ac:dyDescent="0.25">
      <c r="B24" s="6" t="s">
        <v>148</v>
      </c>
      <c r="C24" s="7">
        <v>45776</v>
      </c>
      <c r="D24" s="6" t="s">
        <v>247</v>
      </c>
      <c r="E24" s="6" t="s">
        <v>149</v>
      </c>
      <c r="F24" s="6" t="s">
        <v>159</v>
      </c>
      <c r="G24" s="6" t="s">
        <v>150</v>
      </c>
      <c r="H24" s="6"/>
      <c r="I24" s="9"/>
      <c r="J24" s="6" t="s">
        <v>151</v>
      </c>
      <c r="K24" s="8">
        <v>990</v>
      </c>
    </row>
    <row r="25" spans="2:11" x14ac:dyDescent="0.25">
      <c r="B25" s="6" t="s">
        <v>148</v>
      </c>
      <c r="C25" s="7">
        <v>45736</v>
      </c>
      <c r="D25" s="6" t="s">
        <v>248</v>
      </c>
      <c r="E25" s="6" t="s">
        <v>149</v>
      </c>
      <c r="F25" s="6" t="s">
        <v>249</v>
      </c>
      <c r="G25" s="6" t="s">
        <v>150</v>
      </c>
      <c r="H25" s="6"/>
      <c r="I25" s="9"/>
      <c r="J25" s="6" t="s">
        <v>151</v>
      </c>
      <c r="K25" s="8">
        <v>540</v>
      </c>
    </row>
    <row r="26" spans="2:11" x14ac:dyDescent="0.25">
      <c r="B26" s="6" t="s">
        <v>148</v>
      </c>
      <c r="C26" s="7">
        <v>45725</v>
      </c>
      <c r="D26" s="6" t="s">
        <v>250</v>
      </c>
      <c r="E26" s="6" t="s">
        <v>149</v>
      </c>
      <c r="F26" s="6" t="s">
        <v>251</v>
      </c>
      <c r="G26" s="6" t="s">
        <v>150</v>
      </c>
      <c r="H26" s="6"/>
      <c r="I26" s="9"/>
      <c r="J26" s="6" t="s">
        <v>151</v>
      </c>
      <c r="K26" s="8">
        <v>1950</v>
      </c>
    </row>
    <row r="27" spans="2:11" x14ac:dyDescent="0.25">
      <c r="B27" s="6" t="s">
        <v>148</v>
      </c>
      <c r="C27" s="7">
        <v>45715</v>
      </c>
      <c r="D27" s="6" t="s">
        <v>252</v>
      </c>
      <c r="E27" s="6" t="s">
        <v>149</v>
      </c>
      <c r="F27" s="6" t="s">
        <v>152</v>
      </c>
      <c r="G27" s="6" t="s">
        <v>150</v>
      </c>
      <c r="H27" s="6"/>
      <c r="I27" s="9"/>
      <c r="J27" s="6" t="s">
        <v>151</v>
      </c>
      <c r="K27" s="8">
        <v>500</v>
      </c>
    </row>
    <row r="28" spans="2:11" x14ac:dyDescent="0.25">
      <c r="B28" s="6" t="s">
        <v>148</v>
      </c>
      <c r="C28" s="7">
        <v>45685</v>
      </c>
      <c r="D28" s="6" t="s">
        <v>253</v>
      </c>
      <c r="E28" s="6" t="s">
        <v>149</v>
      </c>
      <c r="F28" s="6" t="s">
        <v>254</v>
      </c>
      <c r="G28" s="6" t="s">
        <v>150</v>
      </c>
      <c r="H28" s="6"/>
      <c r="I28" s="9"/>
      <c r="J28" s="6" t="s">
        <v>151</v>
      </c>
      <c r="K28" s="8">
        <v>525</v>
      </c>
    </row>
    <row r="29" spans="2:11" x14ac:dyDescent="0.25">
      <c r="B29" s="6" t="s">
        <v>148</v>
      </c>
      <c r="C29" s="7">
        <v>45685</v>
      </c>
      <c r="D29" s="6" t="s">
        <v>255</v>
      </c>
      <c r="E29" s="6" t="s">
        <v>149</v>
      </c>
      <c r="F29" s="6" t="s">
        <v>256</v>
      </c>
      <c r="G29" s="6" t="s">
        <v>150</v>
      </c>
      <c r="H29" s="6"/>
      <c r="I29" s="9"/>
      <c r="J29" s="6" t="s">
        <v>151</v>
      </c>
      <c r="K29" s="8">
        <v>1200</v>
      </c>
    </row>
    <row r="30" spans="2:11" x14ac:dyDescent="0.25">
      <c r="B30" s="6" t="s">
        <v>148</v>
      </c>
      <c r="C30" s="7">
        <v>45685</v>
      </c>
      <c r="D30" s="6" t="s">
        <v>257</v>
      </c>
      <c r="E30" s="6" t="s">
        <v>149</v>
      </c>
      <c r="F30" s="6" t="s">
        <v>152</v>
      </c>
      <c r="G30" s="6" t="s">
        <v>150</v>
      </c>
      <c r="H30" s="6"/>
      <c r="I30" s="9"/>
      <c r="J30" s="6" t="s">
        <v>151</v>
      </c>
      <c r="K30" s="8">
        <v>130</v>
      </c>
    </row>
    <row r="31" spans="2:11" x14ac:dyDescent="0.25">
      <c r="B31" s="6" t="s">
        <v>148</v>
      </c>
      <c r="C31" s="7">
        <v>45673</v>
      </c>
      <c r="D31" s="6" t="s">
        <v>258</v>
      </c>
      <c r="E31" s="6" t="s">
        <v>149</v>
      </c>
      <c r="F31" s="6" t="s">
        <v>259</v>
      </c>
      <c r="G31" s="6" t="s">
        <v>150</v>
      </c>
      <c r="H31" s="6"/>
      <c r="I31" s="9"/>
      <c r="J31" s="6" t="s">
        <v>151</v>
      </c>
      <c r="K31" s="8">
        <v>157.5</v>
      </c>
    </row>
    <row r="32" spans="2:11" x14ac:dyDescent="0.25">
      <c r="B32" s="6" t="s">
        <v>148</v>
      </c>
      <c r="C32" s="7">
        <v>45673</v>
      </c>
      <c r="D32" s="6" t="s">
        <v>260</v>
      </c>
      <c r="E32" s="6" t="s">
        <v>149</v>
      </c>
      <c r="F32" s="6" t="s">
        <v>159</v>
      </c>
      <c r="G32" s="6" t="s">
        <v>150</v>
      </c>
      <c r="H32" s="6"/>
      <c r="I32" s="9"/>
      <c r="J32" s="6" t="s">
        <v>151</v>
      </c>
      <c r="K32" s="8">
        <v>2175</v>
      </c>
    </row>
    <row r="33" spans="2:11" x14ac:dyDescent="0.25">
      <c r="B33" s="6" t="s">
        <v>148</v>
      </c>
      <c r="C33" s="7">
        <v>45673</v>
      </c>
      <c r="D33" s="6" t="s">
        <v>261</v>
      </c>
      <c r="E33" s="6" t="s">
        <v>149</v>
      </c>
      <c r="F33" s="6" t="s">
        <v>254</v>
      </c>
      <c r="G33" s="6" t="s">
        <v>150</v>
      </c>
      <c r="H33" s="6"/>
      <c r="I33" s="9"/>
      <c r="J33" s="6" t="s">
        <v>151</v>
      </c>
      <c r="K33" s="8">
        <v>230</v>
      </c>
    </row>
    <row r="34" spans="2:11" x14ac:dyDescent="0.25">
      <c r="B34" t="s">
        <v>148</v>
      </c>
      <c r="C34" s="4">
        <v>44978</v>
      </c>
      <c r="D34" t="s">
        <v>154</v>
      </c>
      <c r="E34" t="s">
        <v>149</v>
      </c>
      <c r="F34" t="s">
        <v>155</v>
      </c>
      <c r="G34" t="s">
        <v>153</v>
      </c>
      <c r="J34" t="s">
        <v>151</v>
      </c>
      <c r="K34" s="5">
        <v>1110</v>
      </c>
    </row>
    <row r="35" spans="2:11" x14ac:dyDescent="0.25">
      <c r="B35" t="s">
        <v>148</v>
      </c>
      <c r="C35" s="4">
        <v>44978</v>
      </c>
      <c r="D35" t="s">
        <v>156</v>
      </c>
      <c r="E35" t="s">
        <v>149</v>
      </c>
      <c r="F35" t="s">
        <v>157</v>
      </c>
      <c r="G35" t="s">
        <v>150</v>
      </c>
      <c r="J35" t="s">
        <v>151</v>
      </c>
      <c r="K35" s="5">
        <v>63.75</v>
      </c>
    </row>
    <row r="36" spans="2:11" x14ac:dyDescent="0.25">
      <c r="B36" t="s">
        <v>148</v>
      </c>
      <c r="C36" s="4">
        <v>44978</v>
      </c>
      <c r="D36" t="s">
        <v>158</v>
      </c>
      <c r="E36" t="s">
        <v>149</v>
      </c>
      <c r="F36" t="s">
        <v>159</v>
      </c>
      <c r="G36" t="s">
        <v>153</v>
      </c>
      <c r="J36" t="s">
        <v>151</v>
      </c>
      <c r="K36" s="5">
        <v>1780</v>
      </c>
    </row>
    <row r="37" spans="2:11" x14ac:dyDescent="0.25">
      <c r="B37" t="s">
        <v>148</v>
      </c>
      <c r="C37" s="4">
        <v>44978</v>
      </c>
      <c r="D37" t="s">
        <v>160</v>
      </c>
      <c r="E37" t="s">
        <v>149</v>
      </c>
      <c r="F37" t="s">
        <v>161</v>
      </c>
      <c r="G37" t="s">
        <v>162</v>
      </c>
      <c r="J37" t="s">
        <v>151</v>
      </c>
      <c r="K37" s="5">
        <v>935</v>
      </c>
    </row>
    <row r="38" spans="2:11" x14ac:dyDescent="0.25">
      <c r="B38" t="s">
        <v>148</v>
      </c>
      <c r="C38" s="4">
        <v>44978</v>
      </c>
      <c r="D38" t="s">
        <v>163</v>
      </c>
      <c r="E38" t="s">
        <v>149</v>
      </c>
      <c r="F38" t="s">
        <v>164</v>
      </c>
      <c r="G38" t="s">
        <v>150</v>
      </c>
      <c r="J38" t="s">
        <v>151</v>
      </c>
      <c r="K38" s="5">
        <v>170</v>
      </c>
    </row>
    <row r="39" spans="2:11" x14ac:dyDescent="0.25">
      <c r="B39" t="s">
        <v>148</v>
      </c>
      <c r="C39" s="4">
        <v>44978</v>
      </c>
      <c r="D39" t="s">
        <v>165</v>
      </c>
      <c r="E39" t="s">
        <v>149</v>
      </c>
      <c r="F39" t="s">
        <v>166</v>
      </c>
      <c r="G39" t="s">
        <v>150</v>
      </c>
      <c r="J39" t="s">
        <v>151</v>
      </c>
      <c r="K39" s="5">
        <v>300</v>
      </c>
    </row>
    <row r="40" spans="2:11" x14ac:dyDescent="0.25">
      <c r="B40" t="s">
        <v>148</v>
      </c>
      <c r="C40" s="4">
        <v>44978</v>
      </c>
      <c r="D40" t="s">
        <v>167</v>
      </c>
      <c r="E40" t="s">
        <v>149</v>
      </c>
      <c r="F40" t="s">
        <v>168</v>
      </c>
      <c r="G40" t="s">
        <v>162</v>
      </c>
      <c r="J40" t="s">
        <v>151</v>
      </c>
      <c r="K40" s="5">
        <v>1687.5</v>
      </c>
    </row>
    <row r="41" spans="2:11" x14ac:dyDescent="0.25">
      <c r="B41" t="s">
        <v>148</v>
      </c>
      <c r="C41" s="4">
        <v>44978</v>
      </c>
      <c r="D41" t="s">
        <v>169</v>
      </c>
      <c r="E41" t="s">
        <v>149</v>
      </c>
      <c r="F41" t="s">
        <v>170</v>
      </c>
      <c r="G41" t="s">
        <v>153</v>
      </c>
      <c r="J41" t="s">
        <v>151</v>
      </c>
      <c r="K41" s="5">
        <v>552.5</v>
      </c>
    </row>
    <row r="44" spans="2:11" x14ac:dyDescent="0.25">
      <c r="B44" t="s">
        <v>262</v>
      </c>
      <c r="C44">
        <v>26061.25</v>
      </c>
    </row>
  </sheetData>
  <phoneticPr fontId="1" type="noConversion"/>
  <pageMargins left="0.7" right="0.7" top="0.75" bottom="0.75" header="0.3" footer="0.3"/>
  <pageSetup scale="59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36F1-B18D-4488-9132-2743B8D12E60}">
  <sheetPr codeName="Sheet12">
    <pageSetUpPr fitToPage="1"/>
  </sheetPr>
  <dimension ref="A1:K22"/>
  <sheetViews>
    <sheetView workbookViewId="0">
      <selection activeCell="A7" sqref="A7"/>
    </sheetView>
  </sheetViews>
  <sheetFormatPr defaultRowHeight="15" x14ac:dyDescent="0.25"/>
  <cols>
    <col min="3" max="3" width="13.5703125" customWidth="1"/>
    <col min="5" max="5" width="17.28515625" customWidth="1"/>
    <col min="6" max="6" width="17.42578125" customWidth="1"/>
    <col min="7" max="7" width="21.42578125" customWidth="1"/>
    <col min="8" max="8" width="31.85546875" customWidth="1"/>
    <col min="9" max="9" width="12.28515625" customWidth="1"/>
    <col min="10" max="10" width="17.28515625" customWidth="1"/>
    <col min="11" max="11" width="15.140625" customWidth="1"/>
    <col min="12" max="12" width="13.28515625" customWidth="1"/>
  </cols>
  <sheetData>
    <row r="1" spans="1:11" x14ac:dyDescent="0.25">
      <c r="A1" t="s">
        <v>182</v>
      </c>
    </row>
    <row r="3" spans="1:11" x14ac:dyDescent="0.25">
      <c r="A3" t="s">
        <v>183</v>
      </c>
    </row>
    <row r="4" spans="1:11" x14ac:dyDescent="0.25">
      <c r="A4">
        <v>2023</v>
      </c>
      <c r="C4">
        <v>17574.52</v>
      </c>
    </row>
    <row r="5" spans="1:11" x14ac:dyDescent="0.25">
      <c r="A5">
        <v>2024</v>
      </c>
      <c r="C5">
        <v>22331.65</v>
      </c>
    </row>
    <row r="6" spans="1:11" x14ac:dyDescent="0.25">
      <c r="A6">
        <v>2025</v>
      </c>
      <c r="C6">
        <v>28838.91</v>
      </c>
    </row>
    <row r="10" spans="1:11" x14ac:dyDescent="0.25">
      <c r="B10" s="6" t="s">
        <v>148</v>
      </c>
      <c r="C10" s="7">
        <v>45940</v>
      </c>
      <c r="D10" s="6" t="s">
        <v>212</v>
      </c>
      <c r="E10" s="6" t="s">
        <v>213</v>
      </c>
      <c r="F10" s="6" t="s">
        <v>214</v>
      </c>
      <c r="G10" s="6" t="s">
        <v>151</v>
      </c>
      <c r="H10" s="6" t="s">
        <v>215</v>
      </c>
      <c r="I10" s="8">
        <v>11524.62</v>
      </c>
      <c r="J10" s="8"/>
      <c r="K10" s="8"/>
    </row>
    <row r="11" spans="1:11" x14ac:dyDescent="0.25">
      <c r="B11" s="6" t="s">
        <v>148</v>
      </c>
      <c r="C11" s="7">
        <v>45853</v>
      </c>
      <c r="D11" s="6" t="s">
        <v>212</v>
      </c>
      <c r="E11" s="6" t="s">
        <v>213</v>
      </c>
      <c r="F11" s="6" t="s">
        <v>214</v>
      </c>
      <c r="G11" s="6" t="s">
        <v>151</v>
      </c>
      <c r="H11" s="6" t="s">
        <v>215</v>
      </c>
      <c r="I11" s="8">
        <v>592.21</v>
      </c>
      <c r="J11" s="8"/>
      <c r="K11" s="8"/>
    </row>
    <row r="12" spans="1:11" x14ac:dyDescent="0.25">
      <c r="B12" s="6" t="s">
        <v>148</v>
      </c>
      <c r="C12" s="7">
        <v>45835</v>
      </c>
      <c r="D12" s="6" t="s">
        <v>212</v>
      </c>
      <c r="E12" s="6" t="s">
        <v>213</v>
      </c>
      <c r="F12" s="6" t="s">
        <v>214</v>
      </c>
      <c r="G12" s="6" t="s">
        <v>151</v>
      </c>
      <c r="H12" s="6" t="s">
        <v>215</v>
      </c>
      <c r="I12" s="8">
        <v>13409.95</v>
      </c>
      <c r="J12" s="8"/>
      <c r="K12" s="8"/>
    </row>
    <row r="13" spans="1:11" x14ac:dyDescent="0.25">
      <c r="B13" s="6" t="s">
        <v>148</v>
      </c>
      <c r="C13" s="7">
        <v>45730</v>
      </c>
      <c r="D13" s="6" t="s">
        <v>212</v>
      </c>
      <c r="E13" s="6" t="s">
        <v>213</v>
      </c>
      <c r="F13" s="6" t="s">
        <v>214</v>
      </c>
      <c r="G13" s="6" t="s">
        <v>151</v>
      </c>
      <c r="H13" s="6" t="s">
        <v>215</v>
      </c>
      <c r="I13" s="8">
        <v>3312.13</v>
      </c>
      <c r="J13" s="8"/>
      <c r="K13" s="8"/>
    </row>
    <row r="14" spans="1:11" x14ac:dyDescent="0.25">
      <c r="B14" s="6" t="s">
        <v>148</v>
      </c>
      <c r="C14" s="7">
        <v>45629</v>
      </c>
      <c r="D14" s="6" t="s">
        <v>216</v>
      </c>
      <c r="E14" s="6" t="s">
        <v>213</v>
      </c>
      <c r="F14" s="6" t="s">
        <v>214</v>
      </c>
      <c r="G14" s="6" t="s">
        <v>151</v>
      </c>
      <c r="H14" s="6" t="s">
        <v>215</v>
      </c>
      <c r="I14" s="8">
        <v>833.32</v>
      </c>
      <c r="J14" s="8"/>
      <c r="K14" s="8"/>
    </row>
    <row r="15" spans="1:11" x14ac:dyDescent="0.25">
      <c r="B15" s="6" t="s">
        <v>148</v>
      </c>
      <c r="C15" s="7">
        <v>45614</v>
      </c>
      <c r="D15" s="6" t="s">
        <v>216</v>
      </c>
      <c r="E15" s="6" t="s">
        <v>213</v>
      </c>
      <c r="F15" s="6" t="s">
        <v>214</v>
      </c>
      <c r="G15" s="6" t="s">
        <v>151</v>
      </c>
      <c r="H15" s="6" t="s">
        <v>215</v>
      </c>
      <c r="I15" s="8">
        <v>697.95</v>
      </c>
      <c r="J15" s="8"/>
      <c r="K15" s="8"/>
    </row>
    <row r="16" spans="1:11" x14ac:dyDescent="0.25">
      <c r="B16" s="6" t="s">
        <v>148</v>
      </c>
      <c r="C16" s="7">
        <v>45506</v>
      </c>
      <c r="D16" s="6" t="s">
        <v>212</v>
      </c>
      <c r="E16" s="6" t="s">
        <v>213</v>
      </c>
      <c r="F16" s="6" t="s">
        <v>214</v>
      </c>
      <c r="G16" s="6" t="s">
        <v>151</v>
      </c>
      <c r="H16" s="6" t="s">
        <v>215</v>
      </c>
      <c r="I16" s="8">
        <v>5385.52</v>
      </c>
      <c r="J16" s="8"/>
      <c r="K16" s="8"/>
    </row>
    <row r="17" spans="2:11" x14ac:dyDescent="0.25">
      <c r="B17" s="6" t="s">
        <v>148</v>
      </c>
      <c r="C17" s="7">
        <v>45394</v>
      </c>
      <c r="D17" s="6" t="s">
        <v>212</v>
      </c>
      <c r="E17" s="6" t="s">
        <v>213</v>
      </c>
      <c r="F17" s="6" t="s">
        <v>214</v>
      </c>
      <c r="G17" s="6" t="s">
        <v>151</v>
      </c>
      <c r="H17" s="6" t="s">
        <v>215</v>
      </c>
      <c r="I17" s="8">
        <v>1347.5</v>
      </c>
      <c r="J17" s="8"/>
      <c r="K17" s="8"/>
    </row>
    <row r="18" spans="2:11" x14ac:dyDescent="0.25">
      <c r="B18" s="6" t="s">
        <v>148</v>
      </c>
      <c r="C18" s="7">
        <v>45328</v>
      </c>
      <c r="D18" s="6" t="s">
        <v>212</v>
      </c>
      <c r="E18" s="6" t="s">
        <v>213</v>
      </c>
      <c r="F18" s="6" t="s">
        <v>214</v>
      </c>
      <c r="G18" s="6" t="s">
        <v>151</v>
      </c>
      <c r="H18" s="6" t="s">
        <v>215</v>
      </c>
      <c r="I18" s="8">
        <v>7443.4</v>
      </c>
      <c r="J18" s="8"/>
      <c r="K18" s="8"/>
    </row>
    <row r="19" spans="2:11" x14ac:dyDescent="0.25">
      <c r="B19" s="6" t="s">
        <v>148</v>
      </c>
      <c r="C19" s="7">
        <v>45324</v>
      </c>
      <c r="D19" s="6" t="s">
        <v>212</v>
      </c>
      <c r="E19" s="6" t="s">
        <v>213</v>
      </c>
      <c r="F19" s="6" t="s">
        <v>214</v>
      </c>
      <c r="G19" s="6" t="s">
        <v>151</v>
      </c>
      <c r="H19" s="6" t="s">
        <v>215</v>
      </c>
      <c r="I19" s="8">
        <v>6623.96</v>
      </c>
      <c r="J19" s="8"/>
      <c r="K19" s="8"/>
    </row>
    <row r="20" spans="2:11" x14ac:dyDescent="0.25">
      <c r="B20" s="6" t="s">
        <v>148</v>
      </c>
      <c r="C20" s="7">
        <v>45288</v>
      </c>
      <c r="D20" s="6" t="s">
        <v>212</v>
      </c>
      <c r="E20" s="6" t="s">
        <v>213</v>
      </c>
      <c r="F20" s="6" t="s">
        <v>214</v>
      </c>
      <c r="G20" s="6" t="s">
        <v>151</v>
      </c>
      <c r="H20" s="6" t="s">
        <v>215</v>
      </c>
      <c r="I20" s="8">
        <v>4148.1499999999996</v>
      </c>
      <c r="J20" s="8"/>
      <c r="K20" s="8"/>
    </row>
    <row r="21" spans="2:11" x14ac:dyDescent="0.25">
      <c r="B21" s="6" t="s">
        <v>148</v>
      </c>
      <c r="C21" s="7">
        <v>45230</v>
      </c>
      <c r="D21" s="6" t="s">
        <v>212</v>
      </c>
      <c r="E21" s="6" t="s">
        <v>213</v>
      </c>
      <c r="F21" s="6" t="s">
        <v>214</v>
      </c>
      <c r="G21" s="6" t="s">
        <v>151</v>
      </c>
      <c r="H21" s="6" t="s">
        <v>215</v>
      </c>
      <c r="I21" s="8">
        <v>11255.13</v>
      </c>
      <c r="J21" s="8"/>
      <c r="K21" s="8"/>
    </row>
    <row r="22" spans="2:11" x14ac:dyDescent="0.25">
      <c r="B22" s="6" t="s">
        <v>148</v>
      </c>
      <c r="C22" s="7">
        <v>45159</v>
      </c>
      <c r="D22" s="6" t="s">
        <v>212</v>
      </c>
      <c r="E22" s="6" t="s">
        <v>213</v>
      </c>
      <c r="F22" s="6"/>
      <c r="G22" s="6" t="s">
        <v>151</v>
      </c>
      <c r="H22" s="6" t="s">
        <v>215</v>
      </c>
      <c r="I22" s="8">
        <v>2171.2399999999998</v>
      </c>
      <c r="J22" s="8"/>
      <c r="K22" s="8"/>
    </row>
  </sheetData>
  <pageMargins left="0.7" right="0.7" top="0.75" bottom="0.75" header="0.3" footer="0.3"/>
  <pageSetup scale="8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38C8-7742-4826-B2BD-BAD6DB1B3F0B}">
  <sheetPr>
    <pageSetUpPr fitToPage="1"/>
  </sheetPr>
  <dimension ref="A1:F11"/>
  <sheetViews>
    <sheetView workbookViewId="0">
      <selection activeCell="A12" sqref="A12"/>
    </sheetView>
  </sheetViews>
  <sheetFormatPr defaultRowHeight="15" x14ac:dyDescent="0.25"/>
  <sheetData>
    <row r="1" spans="1:6" x14ac:dyDescent="0.25">
      <c r="A1" t="s">
        <v>264</v>
      </c>
    </row>
    <row r="2" spans="1:6" x14ac:dyDescent="0.25">
      <c r="A2" t="s">
        <v>265</v>
      </c>
    </row>
    <row r="3" spans="1:6" x14ac:dyDescent="0.25">
      <c r="A3" t="s">
        <v>266</v>
      </c>
    </row>
    <row r="6" spans="1:6" x14ac:dyDescent="0.25">
      <c r="B6" t="s">
        <v>267</v>
      </c>
      <c r="D6">
        <v>500</v>
      </c>
      <c r="F6" t="s">
        <v>268</v>
      </c>
    </row>
    <row r="7" spans="1:6" x14ac:dyDescent="0.25">
      <c r="B7" t="s">
        <v>269</v>
      </c>
      <c r="D7">
        <v>1500</v>
      </c>
      <c r="F7" t="s">
        <v>270</v>
      </c>
    </row>
    <row r="11" spans="1:6" x14ac:dyDescent="0.25">
      <c r="A11" t="s">
        <v>86</v>
      </c>
      <c r="C11">
        <f>D6+D7</f>
        <v>2000</v>
      </c>
    </row>
  </sheetData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8C9D-5480-4CBF-9FAE-24DECAAF4949}">
  <sheetPr codeName="Sheet2">
    <pageSetUpPr fitToPage="1"/>
  </sheetPr>
  <dimension ref="A1:J26"/>
  <sheetViews>
    <sheetView workbookViewId="0">
      <selection activeCell="D13" sqref="D13"/>
    </sheetView>
  </sheetViews>
  <sheetFormatPr defaultRowHeight="15" x14ac:dyDescent="0.25"/>
  <cols>
    <col min="3" max="3" width="9.85546875" bestFit="1" customWidth="1"/>
  </cols>
  <sheetData>
    <row r="1" spans="1:5" x14ac:dyDescent="0.25">
      <c r="A1" t="s">
        <v>3</v>
      </c>
    </row>
    <row r="2" spans="1:5" x14ac:dyDescent="0.25">
      <c r="D2">
        <v>12</v>
      </c>
      <c r="E2" t="s">
        <v>5</v>
      </c>
    </row>
    <row r="3" spans="1:5" x14ac:dyDescent="0.25">
      <c r="D3">
        <v>7</v>
      </c>
      <c r="E3" t="s">
        <v>21</v>
      </c>
    </row>
    <row r="4" spans="1:5" x14ac:dyDescent="0.25">
      <c r="A4" t="s">
        <v>7</v>
      </c>
    </row>
    <row r="5" spans="1:5" x14ac:dyDescent="0.25">
      <c r="A5" t="s">
        <v>4</v>
      </c>
      <c r="B5" t="s">
        <v>1</v>
      </c>
      <c r="C5" t="s">
        <v>2</v>
      </c>
    </row>
    <row r="6" spans="1:5" x14ac:dyDescent="0.25">
      <c r="A6">
        <v>40</v>
      </c>
      <c r="B6">
        <f>A6</f>
        <v>40</v>
      </c>
      <c r="C6">
        <f>D2*B6</f>
        <v>480</v>
      </c>
      <c r="E6" t="s">
        <v>207</v>
      </c>
    </row>
    <row r="7" spans="1:5" x14ac:dyDescent="0.25">
      <c r="A7">
        <v>50</v>
      </c>
      <c r="B7">
        <f>D7*A7</f>
        <v>300</v>
      </c>
      <c r="C7">
        <f>D2*B7</f>
        <v>3600</v>
      </c>
      <c r="D7">
        <f>D3-1</f>
        <v>6</v>
      </c>
      <c r="E7" t="s">
        <v>20</v>
      </c>
    </row>
    <row r="8" spans="1:5" x14ac:dyDescent="0.25">
      <c r="A8">
        <f>4*50</f>
        <v>200</v>
      </c>
      <c r="B8">
        <f>A8</f>
        <v>200</v>
      </c>
      <c r="C8">
        <f>D2*B8</f>
        <v>2400</v>
      </c>
      <c r="E8" t="s">
        <v>6</v>
      </c>
    </row>
    <row r="11" spans="1:5" x14ac:dyDescent="0.25">
      <c r="A11" t="s">
        <v>8</v>
      </c>
    </row>
    <row r="12" spans="1:5" x14ac:dyDescent="0.25">
      <c r="B12" s="2">
        <f>D12*C24</f>
        <v>0.6</v>
      </c>
      <c r="D12">
        <v>50</v>
      </c>
      <c r="E12" t="s">
        <v>9</v>
      </c>
    </row>
    <row r="13" spans="1:5" x14ac:dyDescent="0.25">
      <c r="B13" s="2">
        <f>D13*C25</f>
        <v>0.38</v>
      </c>
      <c r="D13">
        <v>1</v>
      </c>
      <c r="E13" t="s">
        <v>10</v>
      </c>
    </row>
    <row r="14" spans="1:5" x14ac:dyDescent="0.25">
      <c r="B14" s="2">
        <f>D14*C26</f>
        <v>0.09</v>
      </c>
      <c r="D14">
        <v>1</v>
      </c>
      <c r="E14" t="s">
        <v>11</v>
      </c>
    </row>
    <row r="15" spans="1:5" x14ac:dyDescent="0.25">
      <c r="B15" s="2"/>
      <c r="C15" s="2">
        <f>SUM(B12:B14)</f>
        <v>1.07</v>
      </c>
      <c r="E15" t="s">
        <v>16</v>
      </c>
    </row>
    <row r="17" spans="1:10" x14ac:dyDescent="0.25">
      <c r="C17" s="2">
        <f>C15*D17</f>
        <v>8.56</v>
      </c>
      <c r="D17">
        <f>D3+1</f>
        <v>8</v>
      </c>
      <c r="E17" t="s">
        <v>12</v>
      </c>
    </row>
    <row r="19" spans="1:10" x14ac:dyDescent="0.25">
      <c r="A19" s="2">
        <f>C17</f>
        <v>8.56</v>
      </c>
      <c r="B19" s="2">
        <f>A19</f>
        <v>8.56</v>
      </c>
      <c r="C19" s="2">
        <f>D2*B19</f>
        <v>102.72</v>
      </c>
      <c r="E19" t="s">
        <v>17</v>
      </c>
    </row>
    <row r="21" spans="1:10" x14ac:dyDescent="0.25">
      <c r="C21" s="2">
        <f>C6+C7+C8+C19</f>
        <v>6582.72</v>
      </c>
      <c r="E21" t="s">
        <v>19</v>
      </c>
    </row>
    <row r="23" spans="1:10" x14ac:dyDescent="0.25">
      <c r="A23" t="s">
        <v>18</v>
      </c>
    </row>
    <row r="24" spans="1:10" x14ac:dyDescent="0.25">
      <c r="A24" s="1">
        <v>60</v>
      </c>
      <c r="B24">
        <v>5000</v>
      </c>
      <c r="C24" s="2">
        <f>A24/B24</f>
        <v>1.2E-2</v>
      </c>
      <c r="E24" t="s">
        <v>13</v>
      </c>
      <c r="J24" t="s">
        <v>193</v>
      </c>
    </row>
    <row r="25" spans="1:10" x14ac:dyDescent="0.25">
      <c r="A25" s="1">
        <v>38</v>
      </c>
      <c r="B25">
        <v>100</v>
      </c>
      <c r="C25" s="2">
        <f>A25/B25</f>
        <v>0.38</v>
      </c>
      <c r="E25" t="s">
        <v>14</v>
      </c>
      <c r="J25" t="s">
        <v>194</v>
      </c>
    </row>
    <row r="26" spans="1:10" x14ac:dyDescent="0.25">
      <c r="A26" s="2">
        <v>9</v>
      </c>
      <c r="B26">
        <v>100</v>
      </c>
      <c r="C26" s="2">
        <f>A26/B26</f>
        <v>0.09</v>
      </c>
      <c r="E26" t="s">
        <v>15</v>
      </c>
      <c r="J26" t="s">
        <v>195</v>
      </c>
    </row>
  </sheetData>
  <pageMargins left="0.7" right="0.7" top="0.75" bottom="0.75" header="0.3" footer="0.3"/>
  <pageSetup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E216-3C0D-4EDC-90B3-006B4B0A3B55}">
  <sheetPr codeName="Sheet3">
    <pageSetUpPr fitToPage="1"/>
  </sheetPr>
  <dimension ref="A1:K54"/>
  <sheetViews>
    <sheetView topLeftCell="A37" workbookViewId="0">
      <selection activeCell="S41" sqref="S41"/>
    </sheetView>
  </sheetViews>
  <sheetFormatPr defaultRowHeight="15" x14ac:dyDescent="0.25"/>
  <sheetData>
    <row r="1" spans="1:5" x14ac:dyDescent="0.25">
      <c r="A1" t="s">
        <v>24</v>
      </c>
    </row>
    <row r="2" spans="1:5" x14ac:dyDescent="0.25">
      <c r="A2" t="s">
        <v>60</v>
      </c>
    </row>
    <row r="4" spans="1:5" x14ac:dyDescent="0.25">
      <c r="A4" t="s">
        <v>4</v>
      </c>
      <c r="E4" t="s">
        <v>0</v>
      </c>
    </row>
    <row r="5" spans="1:5" x14ac:dyDescent="0.25">
      <c r="A5">
        <v>40</v>
      </c>
      <c r="E5" t="s">
        <v>25</v>
      </c>
    </row>
    <row r="6" spans="1:5" x14ac:dyDescent="0.25">
      <c r="A6">
        <f>50*4</f>
        <v>200</v>
      </c>
      <c r="E6" t="s">
        <v>26</v>
      </c>
    </row>
    <row r="7" spans="1:5" x14ac:dyDescent="0.25">
      <c r="C7">
        <f>A5+A6</f>
        <v>240</v>
      </c>
      <c r="E7" t="s">
        <v>58</v>
      </c>
    </row>
    <row r="9" spans="1:5" x14ac:dyDescent="0.25">
      <c r="D9">
        <v>135</v>
      </c>
      <c r="E9" t="s">
        <v>31</v>
      </c>
    </row>
    <row r="10" spans="1:5" x14ac:dyDescent="0.25">
      <c r="A10" t="s">
        <v>27</v>
      </c>
    </row>
    <row r="11" spans="1:5" x14ac:dyDescent="0.25">
      <c r="A11" t="s">
        <v>28</v>
      </c>
    </row>
    <row r="12" spans="1:5" x14ac:dyDescent="0.25">
      <c r="B12" s="2">
        <f>D12*C46</f>
        <v>0.19500000000000001</v>
      </c>
      <c r="C12" s="2"/>
      <c r="D12">
        <v>1</v>
      </c>
      <c r="E12" t="s">
        <v>29</v>
      </c>
    </row>
    <row r="13" spans="1:5" x14ac:dyDescent="0.25">
      <c r="B13" s="2">
        <f>D13*C47</f>
        <v>0.61</v>
      </c>
      <c r="D13">
        <v>1</v>
      </c>
      <c r="E13" t="s">
        <v>30</v>
      </c>
    </row>
    <row r="14" spans="1:5" x14ac:dyDescent="0.25">
      <c r="C14" s="2">
        <f>B12+B13</f>
        <v>0.80499999999999994</v>
      </c>
      <c r="E14" t="s">
        <v>35</v>
      </c>
    </row>
    <row r="16" spans="1:5" x14ac:dyDescent="0.25">
      <c r="A16" t="s">
        <v>32</v>
      </c>
    </row>
    <row r="17" spans="1:5" x14ac:dyDescent="0.25">
      <c r="B17" s="2">
        <f t="shared" ref="B17:B23" si="0">D17*C48</f>
        <v>0.78</v>
      </c>
      <c r="D17">
        <v>1</v>
      </c>
      <c r="E17" t="s">
        <v>41</v>
      </c>
    </row>
    <row r="18" spans="1:5" x14ac:dyDescent="0.25">
      <c r="B18" s="2">
        <f t="shared" si="0"/>
        <v>0.28000000000000003</v>
      </c>
      <c r="D18">
        <v>1</v>
      </c>
      <c r="E18" t="s">
        <v>42</v>
      </c>
    </row>
    <row r="19" spans="1:5" x14ac:dyDescent="0.25">
      <c r="B19" s="2">
        <f t="shared" si="0"/>
        <v>0.25600000000000001</v>
      </c>
      <c r="D19">
        <v>1</v>
      </c>
      <c r="E19" t="s">
        <v>46</v>
      </c>
    </row>
    <row r="20" spans="1:5" x14ac:dyDescent="0.25">
      <c r="B20" s="2">
        <f t="shared" si="0"/>
        <v>1.4333333333333333E-2</v>
      </c>
      <c r="D20">
        <v>1</v>
      </c>
      <c r="E20" t="s">
        <v>37</v>
      </c>
    </row>
    <row r="21" spans="1:5" x14ac:dyDescent="0.25">
      <c r="B21" s="2">
        <f t="shared" si="0"/>
        <v>2.6499999999999999E-2</v>
      </c>
      <c r="D21">
        <v>1</v>
      </c>
      <c r="E21" t="s">
        <v>38</v>
      </c>
    </row>
    <row r="22" spans="1:5" x14ac:dyDescent="0.25">
      <c r="B22" s="2">
        <f t="shared" si="0"/>
        <v>7.2000000000000008E-2</v>
      </c>
      <c r="D22">
        <v>6</v>
      </c>
      <c r="E22" t="s">
        <v>43</v>
      </c>
    </row>
    <row r="23" spans="1:5" x14ac:dyDescent="0.25">
      <c r="B23" s="2">
        <f t="shared" si="0"/>
        <v>0.16800000000000001</v>
      </c>
      <c r="D23">
        <v>1</v>
      </c>
      <c r="E23" t="s">
        <v>49</v>
      </c>
    </row>
    <row r="24" spans="1:5" x14ac:dyDescent="0.25">
      <c r="B24">
        <v>0</v>
      </c>
      <c r="D24">
        <v>1</v>
      </c>
      <c r="E24" t="s">
        <v>44</v>
      </c>
    </row>
    <row r="25" spans="1:5" x14ac:dyDescent="0.25">
      <c r="C25" s="2">
        <f>SUM(B17:B23)</f>
        <v>1.5968333333333333</v>
      </c>
      <c r="E25" t="s">
        <v>51</v>
      </c>
    </row>
    <row r="27" spans="1:5" x14ac:dyDescent="0.25">
      <c r="A27" t="s">
        <v>45</v>
      </c>
    </row>
    <row r="28" spans="1:5" x14ac:dyDescent="0.25">
      <c r="B28" s="2">
        <f t="shared" ref="B28:B33" si="1">D28*C48</f>
        <v>0.78</v>
      </c>
      <c r="D28">
        <v>1</v>
      </c>
      <c r="E28" t="s">
        <v>41</v>
      </c>
    </row>
    <row r="29" spans="1:5" x14ac:dyDescent="0.25">
      <c r="B29" s="2">
        <f>D29*C49</f>
        <v>0.28000000000000003</v>
      </c>
      <c r="D29">
        <v>1</v>
      </c>
      <c r="E29" t="s">
        <v>42</v>
      </c>
    </row>
    <row r="30" spans="1:5" x14ac:dyDescent="0.25">
      <c r="B30" s="2">
        <f t="shared" si="1"/>
        <v>0.25600000000000001</v>
      </c>
      <c r="D30">
        <v>1</v>
      </c>
      <c r="E30" t="s">
        <v>46</v>
      </c>
    </row>
    <row r="31" spans="1:5" x14ac:dyDescent="0.25">
      <c r="B31" s="2">
        <f t="shared" si="1"/>
        <v>1.4333333333333333E-2</v>
      </c>
      <c r="D31">
        <v>1</v>
      </c>
      <c r="E31" t="s">
        <v>37</v>
      </c>
    </row>
    <row r="32" spans="1:5" x14ac:dyDescent="0.25">
      <c r="B32" s="2">
        <f t="shared" si="1"/>
        <v>2.6499999999999999E-2</v>
      </c>
      <c r="D32">
        <v>1</v>
      </c>
      <c r="E32" t="s">
        <v>38</v>
      </c>
    </row>
    <row r="33" spans="1:11" x14ac:dyDescent="0.25">
      <c r="B33" s="2">
        <f t="shared" si="1"/>
        <v>9.6000000000000002E-2</v>
      </c>
      <c r="D33">
        <v>8</v>
      </c>
      <c r="E33" t="s">
        <v>47</v>
      </c>
    </row>
    <row r="34" spans="1:11" x14ac:dyDescent="0.25">
      <c r="C34" s="2">
        <f>SUM(B28:B33)</f>
        <v>1.4528333333333334</v>
      </c>
    </row>
    <row r="37" spans="1:11" x14ac:dyDescent="0.25">
      <c r="C37">
        <f>C7</f>
        <v>240</v>
      </c>
      <c r="E37" t="s">
        <v>59</v>
      </c>
    </row>
    <row r="38" spans="1:11" x14ac:dyDescent="0.25">
      <c r="C38" s="2">
        <f>D9*C14</f>
        <v>108.675</v>
      </c>
      <c r="E38" t="s">
        <v>52</v>
      </c>
    </row>
    <row r="39" spans="1:11" x14ac:dyDescent="0.25">
      <c r="C39" s="2">
        <f>D9*C25</f>
        <v>215.57249999999999</v>
      </c>
      <c r="E39" t="s">
        <v>53</v>
      </c>
    </row>
    <row r="40" spans="1:11" x14ac:dyDescent="0.25">
      <c r="C40" s="2">
        <f>D9*C34</f>
        <v>196.13250000000002</v>
      </c>
      <c r="E40" t="s">
        <v>54</v>
      </c>
    </row>
    <row r="41" spans="1:11" x14ac:dyDescent="0.25">
      <c r="C41" s="2">
        <f>SUM(C37:C40)</f>
        <v>760.38</v>
      </c>
      <c r="E41" t="s">
        <v>55</v>
      </c>
    </row>
    <row r="45" spans="1:11" x14ac:dyDescent="0.25">
      <c r="A45" t="s">
        <v>33</v>
      </c>
    </row>
    <row r="46" spans="1:11" x14ac:dyDescent="0.25">
      <c r="A46" s="2">
        <v>39</v>
      </c>
      <c r="B46">
        <v>200</v>
      </c>
      <c r="C46" s="2">
        <f>A46/B46</f>
        <v>0.19500000000000001</v>
      </c>
      <c r="E46" t="s">
        <v>34</v>
      </c>
      <c r="K46" t="s">
        <v>196</v>
      </c>
    </row>
    <row r="47" spans="1:11" x14ac:dyDescent="0.25">
      <c r="C47" s="2">
        <v>0.61</v>
      </c>
      <c r="E47" t="s">
        <v>200</v>
      </c>
    </row>
    <row r="48" spans="1:11" x14ac:dyDescent="0.25">
      <c r="C48" s="2">
        <v>0.78</v>
      </c>
      <c r="E48" t="s">
        <v>201</v>
      </c>
    </row>
    <row r="49" spans="1:11" x14ac:dyDescent="0.25">
      <c r="C49" s="2">
        <v>0.28000000000000003</v>
      </c>
      <c r="E49" t="s">
        <v>202</v>
      </c>
    </row>
    <row r="50" spans="1:11" x14ac:dyDescent="0.25">
      <c r="A50" s="1">
        <v>64</v>
      </c>
      <c r="B50">
        <v>250</v>
      </c>
      <c r="C50" s="2">
        <f>A50/B50</f>
        <v>0.25600000000000001</v>
      </c>
      <c r="E50" t="s">
        <v>36</v>
      </c>
      <c r="K50" t="s">
        <v>197</v>
      </c>
    </row>
    <row r="51" spans="1:11" x14ac:dyDescent="0.25">
      <c r="A51" s="1">
        <v>43</v>
      </c>
      <c r="B51">
        <v>3000</v>
      </c>
      <c r="C51" s="2">
        <f>A51/B51</f>
        <v>1.4333333333333333E-2</v>
      </c>
      <c r="E51" t="s">
        <v>39</v>
      </c>
      <c r="K51" t="s">
        <v>198</v>
      </c>
    </row>
    <row r="52" spans="1:11" x14ac:dyDescent="0.25">
      <c r="A52" s="1">
        <v>53</v>
      </c>
      <c r="B52">
        <v>2000</v>
      </c>
      <c r="C52" s="2">
        <f>A52/B52</f>
        <v>2.6499999999999999E-2</v>
      </c>
      <c r="E52" t="s">
        <v>40</v>
      </c>
      <c r="K52" t="s">
        <v>199</v>
      </c>
    </row>
    <row r="53" spans="1:11" x14ac:dyDescent="0.25">
      <c r="A53" s="1">
        <f>'01BoardMeetings'!A24</f>
        <v>60</v>
      </c>
      <c r="B53">
        <v>5000</v>
      </c>
      <c r="C53" s="2">
        <f>A53/B53</f>
        <v>1.2E-2</v>
      </c>
      <c r="E53" t="s">
        <v>57</v>
      </c>
    </row>
    <row r="54" spans="1:11" x14ac:dyDescent="0.25">
      <c r="A54" s="1">
        <f>'03Billing'!A21</f>
        <v>84</v>
      </c>
      <c r="B54">
        <v>500</v>
      </c>
      <c r="C54" s="2">
        <f>A54/B54</f>
        <v>0.16800000000000001</v>
      </c>
      <c r="E54" t="s">
        <v>50</v>
      </c>
    </row>
  </sheetData>
  <pageMargins left="0.7" right="0.7" top="0.75" bottom="0.75" header="0.3" footer="0.3"/>
  <pageSetup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CBDD-7567-4B68-82D0-99B02269E6E2}">
  <sheetPr codeName="Sheet4">
    <pageSetUpPr fitToPage="1"/>
  </sheetPr>
  <dimension ref="A1:I25"/>
  <sheetViews>
    <sheetView workbookViewId="0">
      <selection activeCell="B25" sqref="B25"/>
    </sheetView>
  </sheetViews>
  <sheetFormatPr defaultRowHeight="15" x14ac:dyDescent="0.25"/>
  <sheetData>
    <row r="1" spans="1:5" x14ac:dyDescent="0.25">
      <c r="A1" t="s">
        <v>61</v>
      </c>
    </row>
    <row r="3" spans="1:5" x14ac:dyDescent="0.25">
      <c r="B3">
        <f>D3*C21</f>
        <v>0.16800000000000001</v>
      </c>
      <c r="D3">
        <v>1</v>
      </c>
      <c r="E3" t="s">
        <v>62</v>
      </c>
    </row>
    <row r="4" spans="1:5" x14ac:dyDescent="0.25">
      <c r="B4">
        <f>D4*C22</f>
        <v>0.114</v>
      </c>
      <c r="D4">
        <v>1</v>
      </c>
      <c r="E4" t="s">
        <v>63</v>
      </c>
    </row>
    <row r="5" spans="1:5" x14ac:dyDescent="0.25">
      <c r="B5">
        <f>D5*C23</f>
        <v>0.156</v>
      </c>
      <c r="D5">
        <v>1</v>
      </c>
      <c r="E5" t="s">
        <v>64</v>
      </c>
    </row>
    <row r="6" spans="1:5" x14ac:dyDescent="0.25">
      <c r="B6">
        <f>D6*C24</f>
        <v>0.78</v>
      </c>
      <c r="D6">
        <v>1</v>
      </c>
      <c r="E6" t="s">
        <v>65</v>
      </c>
    </row>
    <row r="7" spans="1:5" x14ac:dyDescent="0.25">
      <c r="C7">
        <f>SUM(B3:B6)</f>
        <v>1.218</v>
      </c>
      <c r="E7" t="s">
        <v>68</v>
      </c>
    </row>
    <row r="9" spans="1:5" x14ac:dyDescent="0.25">
      <c r="C9">
        <f>D9*C7</f>
        <v>172.95599999999999</v>
      </c>
      <c r="D9">
        <v>142</v>
      </c>
      <c r="E9" t="s">
        <v>72</v>
      </c>
    </row>
    <row r="11" spans="1:5" x14ac:dyDescent="0.25">
      <c r="C11">
        <v>300</v>
      </c>
      <c r="E11" t="s">
        <v>66</v>
      </c>
    </row>
    <row r="13" spans="1:5" x14ac:dyDescent="0.25">
      <c r="C13">
        <f>D13*C25</f>
        <v>0.156</v>
      </c>
      <c r="D13">
        <v>13</v>
      </c>
      <c r="E13" t="s">
        <v>67</v>
      </c>
    </row>
    <row r="15" spans="1:5" x14ac:dyDescent="0.25">
      <c r="C15">
        <f>C9+C11+C13</f>
        <v>473.11200000000002</v>
      </c>
      <c r="E15" t="s">
        <v>70</v>
      </c>
    </row>
    <row r="16" spans="1:5" x14ac:dyDescent="0.25">
      <c r="C16">
        <f>D16*C15</f>
        <v>5677.3440000000001</v>
      </c>
      <c r="D16">
        <v>12</v>
      </c>
      <c r="E16" t="s">
        <v>71</v>
      </c>
    </row>
    <row r="20" spans="1:9" x14ac:dyDescent="0.25">
      <c r="A20" t="s">
        <v>18</v>
      </c>
    </row>
    <row r="21" spans="1:9" x14ac:dyDescent="0.25">
      <c r="A21">
        <v>84</v>
      </c>
      <c r="B21">
        <v>500</v>
      </c>
      <c r="C21">
        <f>A21/B21</f>
        <v>0.16800000000000001</v>
      </c>
      <c r="E21" t="s">
        <v>62</v>
      </c>
      <c r="I21" t="s">
        <v>203</v>
      </c>
    </row>
    <row r="22" spans="1:9" x14ac:dyDescent="0.25">
      <c r="A22">
        <v>57</v>
      </c>
      <c r="B22">
        <v>500</v>
      </c>
      <c r="C22">
        <f>A22/B22</f>
        <v>0.114</v>
      </c>
      <c r="E22" t="s">
        <v>63</v>
      </c>
      <c r="I22" t="s">
        <v>204</v>
      </c>
    </row>
    <row r="23" spans="1:9" x14ac:dyDescent="0.25">
      <c r="A23">
        <v>78</v>
      </c>
      <c r="B23">
        <v>500</v>
      </c>
      <c r="C23">
        <f>A23/B23</f>
        <v>0.156</v>
      </c>
      <c r="E23" t="s">
        <v>64</v>
      </c>
      <c r="I23" t="s">
        <v>205</v>
      </c>
    </row>
    <row r="24" spans="1:9" x14ac:dyDescent="0.25">
      <c r="C24" s="2">
        <f>'02AnnualMeetings'!C48</f>
        <v>0.78</v>
      </c>
      <c r="E24" t="s">
        <v>65</v>
      </c>
    </row>
    <row r="25" spans="1:9" x14ac:dyDescent="0.25">
      <c r="A25" s="1">
        <f>'01BoardMeetings'!A24</f>
        <v>60</v>
      </c>
      <c r="B25">
        <v>5000</v>
      </c>
      <c r="C25">
        <f>A25/B25</f>
        <v>1.2E-2</v>
      </c>
      <c r="E25" t="s">
        <v>48</v>
      </c>
    </row>
  </sheetData>
  <pageMargins left="0.7" right="0.7" top="0.75" bottom="0.75" header="0.3" footer="0.3"/>
  <pageSetup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EE8B-2ED1-45CE-9FFC-394E90E14A88}">
  <sheetPr codeName="Sheet5">
    <pageSetUpPr fitToPage="1"/>
  </sheetPr>
  <dimension ref="A1:C26"/>
  <sheetViews>
    <sheetView workbookViewId="0">
      <selection activeCell="C26" sqref="C26"/>
    </sheetView>
  </sheetViews>
  <sheetFormatPr defaultRowHeight="15" x14ac:dyDescent="0.25"/>
  <sheetData>
    <row r="1" spans="1:3" x14ac:dyDescent="0.25">
      <c r="A1" t="s">
        <v>73</v>
      </c>
    </row>
    <row r="3" spans="1:3" x14ac:dyDescent="0.25">
      <c r="A3">
        <v>2025</v>
      </c>
      <c r="B3" t="s">
        <v>74</v>
      </c>
      <c r="C3">
        <v>3696.92</v>
      </c>
    </row>
    <row r="4" spans="1:3" x14ac:dyDescent="0.25">
      <c r="A4">
        <v>2025</v>
      </c>
      <c r="B4" t="s">
        <v>75</v>
      </c>
      <c r="C4">
        <v>7012.61</v>
      </c>
    </row>
    <row r="5" spans="1:3" x14ac:dyDescent="0.25">
      <c r="A5">
        <v>2025</v>
      </c>
      <c r="B5" t="s">
        <v>76</v>
      </c>
      <c r="C5">
        <v>4446.26</v>
      </c>
    </row>
    <row r="6" spans="1:3" x14ac:dyDescent="0.25">
      <c r="A6">
        <v>2025</v>
      </c>
      <c r="B6" t="s">
        <v>77</v>
      </c>
      <c r="C6">
        <v>4045.45</v>
      </c>
    </row>
    <row r="7" spans="1:3" x14ac:dyDescent="0.25">
      <c r="A7">
        <v>2025</v>
      </c>
      <c r="B7" t="s">
        <v>78</v>
      </c>
      <c r="C7">
        <v>4614.1400000000003</v>
      </c>
    </row>
    <row r="8" spans="1:3" x14ac:dyDescent="0.25">
      <c r="A8">
        <v>2025</v>
      </c>
      <c r="B8" t="s">
        <v>79</v>
      </c>
      <c r="C8">
        <v>3959.1600000000003</v>
      </c>
    </row>
    <row r="9" spans="1:3" x14ac:dyDescent="0.25">
      <c r="A9">
        <v>2025</v>
      </c>
      <c r="B9" t="s">
        <v>80</v>
      </c>
      <c r="C9">
        <v>3978.46</v>
      </c>
    </row>
    <row r="10" spans="1:3" x14ac:dyDescent="0.25">
      <c r="A10">
        <v>2025</v>
      </c>
      <c r="B10" t="s">
        <v>81</v>
      </c>
      <c r="C10">
        <v>4552.92</v>
      </c>
    </row>
    <row r="11" spans="1:3" x14ac:dyDescent="0.25">
      <c r="A11">
        <v>2025</v>
      </c>
      <c r="B11" t="s">
        <v>82</v>
      </c>
      <c r="C11">
        <v>4061.07</v>
      </c>
    </row>
    <row r="12" spans="1:3" x14ac:dyDescent="0.25">
      <c r="A12">
        <v>2025</v>
      </c>
      <c r="B12" t="s">
        <v>83</v>
      </c>
      <c r="C12">
        <v>3939.27</v>
      </c>
    </row>
    <row r="13" spans="1:3" x14ac:dyDescent="0.25">
      <c r="A13">
        <v>2025</v>
      </c>
      <c r="B13" t="s">
        <v>84</v>
      </c>
      <c r="C13">
        <v>3989.76</v>
      </c>
    </row>
    <row r="14" spans="1:3" x14ac:dyDescent="0.25">
      <c r="A14">
        <v>2025</v>
      </c>
      <c r="B14" t="s">
        <v>85</v>
      </c>
      <c r="C14">
        <v>4153.83</v>
      </c>
    </row>
    <row r="16" spans="1:3" x14ac:dyDescent="0.25">
      <c r="B16" t="s">
        <v>86</v>
      </c>
      <c r="C16">
        <f>SUM(C3:C14)</f>
        <v>52449.85</v>
      </c>
    </row>
    <row r="17" spans="1:3" x14ac:dyDescent="0.25">
      <c r="B17" t="s">
        <v>87</v>
      </c>
      <c r="C17">
        <f>C16/12</f>
        <v>4370.8208333333332</v>
      </c>
    </row>
    <row r="19" spans="1:3" x14ac:dyDescent="0.25">
      <c r="A19" t="s">
        <v>208</v>
      </c>
    </row>
    <row r="20" spans="1:3" x14ac:dyDescent="0.25">
      <c r="A20">
        <v>2024</v>
      </c>
      <c r="B20" t="s">
        <v>86</v>
      </c>
      <c r="C20">
        <v>52850.03</v>
      </c>
    </row>
    <row r="21" spans="1:3" x14ac:dyDescent="0.25">
      <c r="A21">
        <v>2023</v>
      </c>
      <c r="C21">
        <v>53985.53</v>
      </c>
    </row>
    <row r="22" spans="1:3" x14ac:dyDescent="0.25">
      <c r="A22">
        <v>2022</v>
      </c>
      <c r="C22">
        <v>53680.58</v>
      </c>
    </row>
    <row r="23" spans="1:3" x14ac:dyDescent="0.25">
      <c r="A23">
        <v>2021</v>
      </c>
      <c r="C23">
        <v>59510.49</v>
      </c>
    </row>
    <row r="24" spans="1:3" x14ac:dyDescent="0.25">
      <c r="A24">
        <v>2025</v>
      </c>
      <c r="C24">
        <v>52449.85</v>
      </c>
    </row>
    <row r="26" spans="1:3" x14ac:dyDescent="0.25">
      <c r="A26" t="s">
        <v>209</v>
      </c>
      <c r="C26">
        <f>AVERAGE(C20:C24)</f>
        <v>54495.295999999995</v>
      </c>
    </row>
  </sheetData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88FA-EFFD-4054-B32B-56F3838A74B5}">
  <sheetPr codeName="Sheet6">
    <pageSetUpPr fitToPage="1"/>
  </sheetPr>
  <dimension ref="A1:E14"/>
  <sheetViews>
    <sheetView workbookViewId="0">
      <selection activeCell="E8" sqref="E8"/>
    </sheetView>
  </sheetViews>
  <sheetFormatPr defaultRowHeight="15" x14ac:dyDescent="0.25"/>
  <sheetData>
    <row r="1" spans="1:5" x14ac:dyDescent="0.25">
      <c r="A1" t="s">
        <v>89</v>
      </c>
    </row>
    <row r="3" spans="1:5" x14ac:dyDescent="0.25">
      <c r="A3" t="s">
        <v>189</v>
      </c>
      <c r="C3" t="s">
        <v>190</v>
      </c>
    </row>
    <row r="4" spans="1:5" x14ac:dyDescent="0.25">
      <c r="A4">
        <v>25</v>
      </c>
      <c r="C4">
        <f>D4*A4</f>
        <v>300</v>
      </c>
      <c r="D4">
        <v>12</v>
      </c>
      <c r="E4" t="s">
        <v>90</v>
      </c>
    </row>
    <row r="5" spans="1:5" x14ac:dyDescent="0.25">
      <c r="A5">
        <v>25</v>
      </c>
      <c r="C5">
        <f>D5*A5</f>
        <v>125</v>
      </c>
      <c r="D5">
        <v>5</v>
      </c>
      <c r="E5" t="s">
        <v>91</v>
      </c>
    </row>
    <row r="7" spans="1:5" x14ac:dyDescent="0.25">
      <c r="C7">
        <v>401.8</v>
      </c>
      <c r="E7" t="s">
        <v>210</v>
      </c>
    </row>
    <row r="8" spans="1:5" x14ac:dyDescent="0.25">
      <c r="C8">
        <v>150</v>
      </c>
      <c r="E8" t="s">
        <v>92</v>
      </c>
    </row>
    <row r="9" spans="1:5" x14ac:dyDescent="0.25">
      <c r="A9">
        <v>50</v>
      </c>
      <c r="C9">
        <f>D9*A9/3</f>
        <v>83.333333333333329</v>
      </c>
      <c r="D9">
        <v>5</v>
      </c>
      <c r="E9" t="s">
        <v>93</v>
      </c>
    </row>
    <row r="11" spans="1:5" x14ac:dyDescent="0.25">
      <c r="A11">
        <v>1200</v>
      </c>
      <c r="C11">
        <f>D11*A11</f>
        <v>14400</v>
      </c>
      <c r="D11">
        <v>12</v>
      </c>
      <c r="E11" t="s">
        <v>94</v>
      </c>
    </row>
    <row r="14" spans="1:5" x14ac:dyDescent="0.25">
      <c r="C14">
        <f>SUM(C4:C11)</f>
        <v>15460.133333333333</v>
      </c>
      <c r="E14" t="s">
        <v>95</v>
      </c>
    </row>
  </sheetData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32A3-35C1-4350-A3AC-EC8491BBD35C}">
  <sheetPr codeName="Sheet7">
    <pageSetUpPr fitToPage="1"/>
  </sheetPr>
  <dimension ref="A1:E33"/>
  <sheetViews>
    <sheetView workbookViewId="0">
      <selection activeCell="E4" sqref="E4"/>
    </sheetView>
  </sheetViews>
  <sheetFormatPr defaultRowHeight="15" x14ac:dyDescent="0.25"/>
  <sheetData>
    <row r="1" spans="1:5" x14ac:dyDescent="0.25">
      <c r="A1" t="s">
        <v>98</v>
      </c>
    </row>
    <row r="3" spans="1:5" x14ac:dyDescent="0.25">
      <c r="C3">
        <v>1303.3800000000001</v>
      </c>
      <c r="E3" t="s">
        <v>211</v>
      </c>
    </row>
    <row r="5" spans="1:5" x14ac:dyDescent="0.25">
      <c r="C5">
        <f>C32</f>
        <v>1198.03</v>
      </c>
      <c r="E5" t="s">
        <v>99</v>
      </c>
    </row>
    <row r="7" spans="1:5" x14ac:dyDescent="0.25">
      <c r="A7">
        <v>55</v>
      </c>
      <c r="C7">
        <f>D7*A7</f>
        <v>440</v>
      </c>
      <c r="D7">
        <v>8</v>
      </c>
      <c r="E7" t="s">
        <v>100</v>
      </c>
    </row>
    <row r="9" spans="1:5" x14ac:dyDescent="0.25">
      <c r="A9">
        <v>130</v>
      </c>
      <c r="C9">
        <f>D9*A9</f>
        <v>520</v>
      </c>
      <c r="D9">
        <v>4</v>
      </c>
      <c r="E9" t="s">
        <v>206</v>
      </c>
    </row>
    <row r="12" spans="1:5" x14ac:dyDescent="0.25">
      <c r="C12">
        <f>SUM(C3:C9)</f>
        <v>3461.41</v>
      </c>
      <c r="E12" t="s">
        <v>101</v>
      </c>
    </row>
    <row r="17" spans="1:3" x14ac:dyDescent="0.25">
      <c r="A17" t="s">
        <v>102</v>
      </c>
    </row>
    <row r="19" spans="1:3" x14ac:dyDescent="0.25">
      <c r="A19">
        <v>2024</v>
      </c>
      <c r="B19" t="s">
        <v>74</v>
      </c>
      <c r="C19">
        <v>107.02</v>
      </c>
    </row>
    <row r="20" spans="1:3" x14ac:dyDescent="0.25">
      <c r="A20">
        <v>2024</v>
      </c>
      <c r="B20" t="s">
        <v>75</v>
      </c>
      <c r="C20">
        <v>234.01</v>
      </c>
    </row>
    <row r="21" spans="1:3" x14ac:dyDescent="0.25">
      <c r="A21">
        <v>2024</v>
      </c>
      <c r="B21" t="s">
        <v>76</v>
      </c>
      <c r="C21">
        <v>84.24</v>
      </c>
    </row>
    <row r="22" spans="1:3" x14ac:dyDescent="0.25">
      <c r="A22">
        <v>2023</v>
      </c>
      <c r="B22" t="s">
        <v>77</v>
      </c>
      <c r="C22">
        <v>28.94</v>
      </c>
    </row>
    <row r="23" spans="1:3" x14ac:dyDescent="0.25">
      <c r="A23">
        <v>2023</v>
      </c>
      <c r="B23" t="s">
        <v>78</v>
      </c>
      <c r="C23">
        <v>25.19</v>
      </c>
    </row>
    <row r="24" spans="1:3" x14ac:dyDescent="0.25">
      <c r="A24">
        <v>2023</v>
      </c>
      <c r="B24" t="s">
        <v>79</v>
      </c>
      <c r="C24">
        <v>47.78</v>
      </c>
    </row>
    <row r="25" spans="1:3" x14ac:dyDescent="0.25">
      <c r="A25">
        <v>2023</v>
      </c>
      <c r="B25" t="s">
        <v>80</v>
      </c>
      <c r="C25">
        <v>93.22</v>
      </c>
    </row>
    <row r="26" spans="1:3" x14ac:dyDescent="0.25">
      <c r="A26">
        <v>2023</v>
      </c>
      <c r="B26" t="s">
        <v>81</v>
      </c>
      <c r="C26">
        <v>140.15</v>
      </c>
    </row>
    <row r="27" spans="1:3" x14ac:dyDescent="0.25">
      <c r="A27">
        <v>2023</v>
      </c>
      <c r="B27" t="s">
        <v>82</v>
      </c>
      <c r="C27">
        <v>163.01</v>
      </c>
    </row>
    <row r="28" spans="1:3" x14ac:dyDescent="0.25">
      <c r="A28">
        <v>2023</v>
      </c>
      <c r="B28" t="s">
        <v>83</v>
      </c>
      <c r="C28">
        <v>137.91999999999999</v>
      </c>
    </row>
    <row r="29" spans="1:3" x14ac:dyDescent="0.25">
      <c r="A29">
        <v>2023</v>
      </c>
      <c r="B29" t="s">
        <v>84</v>
      </c>
      <c r="C29">
        <v>74.430000000000007</v>
      </c>
    </row>
    <row r="30" spans="1:3" x14ac:dyDescent="0.25">
      <c r="A30">
        <v>2023</v>
      </c>
      <c r="B30" t="s">
        <v>85</v>
      </c>
      <c r="C30">
        <v>62.12</v>
      </c>
    </row>
    <row r="32" spans="1:3" x14ac:dyDescent="0.25">
      <c r="B32" t="s">
        <v>86</v>
      </c>
      <c r="C32">
        <f>SUM(C19:C30)</f>
        <v>1198.03</v>
      </c>
    </row>
    <row r="33" spans="2:3" x14ac:dyDescent="0.25">
      <c r="B33" t="s">
        <v>87</v>
      </c>
      <c r="C33">
        <f>C32/12</f>
        <v>99.835833333333326</v>
      </c>
    </row>
  </sheetData>
  <pageMargins left="0.7" right="0.7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E33D-773F-41CB-BFEA-C1AC82BAF24D}">
  <sheetPr codeName="Sheet8">
    <pageSetUpPr fitToPage="1"/>
  </sheetPr>
  <dimension ref="A1:F22"/>
  <sheetViews>
    <sheetView workbookViewId="0">
      <selection activeCell="A6" sqref="A6"/>
    </sheetView>
  </sheetViews>
  <sheetFormatPr defaultRowHeight="15" x14ac:dyDescent="0.25"/>
  <sheetData>
    <row r="1" spans="1:6" x14ac:dyDescent="0.25">
      <c r="A1" t="s">
        <v>104</v>
      </c>
    </row>
    <row r="3" spans="1:6" x14ac:dyDescent="0.25">
      <c r="A3" t="s">
        <v>110</v>
      </c>
      <c r="C3">
        <v>0</v>
      </c>
      <c r="E3" t="s">
        <v>105</v>
      </c>
    </row>
    <row r="5" spans="1:6" x14ac:dyDescent="0.25">
      <c r="A5" t="s">
        <v>273</v>
      </c>
      <c r="C5">
        <v>7072.83</v>
      </c>
      <c r="E5" t="s">
        <v>106</v>
      </c>
    </row>
    <row r="7" spans="1:6" x14ac:dyDescent="0.25">
      <c r="A7" t="s">
        <v>110</v>
      </c>
      <c r="C7">
        <v>1000</v>
      </c>
      <c r="E7" t="s">
        <v>107</v>
      </c>
    </row>
    <row r="9" spans="1:6" x14ac:dyDescent="0.25">
      <c r="C9">
        <v>4800</v>
      </c>
      <c r="E9" t="s">
        <v>108</v>
      </c>
    </row>
    <row r="11" spans="1:6" x14ac:dyDescent="0.25">
      <c r="E11" t="s">
        <v>109</v>
      </c>
    </row>
    <row r="12" spans="1:6" x14ac:dyDescent="0.25">
      <c r="C12">
        <v>4500</v>
      </c>
      <c r="F12" t="s">
        <v>192</v>
      </c>
    </row>
    <row r="13" spans="1:6" x14ac:dyDescent="0.25">
      <c r="F13" t="s">
        <v>115</v>
      </c>
    </row>
    <row r="15" spans="1:6" x14ac:dyDescent="0.25">
      <c r="C15">
        <v>500</v>
      </c>
      <c r="E15" t="s">
        <v>113</v>
      </c>
    </row>
    <row r="16" spans="1:6" x14ac:dyDescent="0.25">
      <c r="C16">
        <v>125</v>
      </c>
      <c r="E16" t="s">
        <v>126</v>
      </c>
    </row>
    <row r="18" spans="3:5" x14ac:dyDescent="0.25">
      <c r="C18">
        <v>400</v>
      </c>
      <c r="E18" t="s">
        <v>114</v>
      </c>
    </row>
    <row r="22" spans="3:5" x14ac:dyDescent="0.25">
      <c r="C22">
        <f>SUM(C3:C20)</f>
        <v>18397.830000000002</v>
      </c>
      <c r="E22" t="s">
        <v>111</v>
      </c>
    </row>
  </sheetData>
  <pageMargins left="0.7" right="0.7" top="0.75" bottom="0.75" header="0.3" footer="0.3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ACF9-425F-4A24-9579-5E3C35484E1E}">
  <sheetPr codeName="Sheet9">
    <pageSetUpPr fitToPage="1"/>
  </sheetPr>
  <dimension ref="A1:F25"/>
  <sheetViews>
    <sheetView workbookViewId="0">
      <selection activeCell="A4" sqref="A4"/>
    </sheetView>
  </sheetViews>
  <sheetFormatPr defaultRowHeight="15" x14ac:dyDescent="0.25"/>
  <sheetData>
    <row r="1" spans="1:6" x14ac:dyDescent="0.25">
      <c r="A1" t="s">
        <v>116</v>
      </c>
    </row>
    <row r="2" spans="1:6" x14ac:dyDescent="0.25">
      <c r="A2" t="s">
        <v>1</v>
      </c>
      <c r="C2" t="s">
        <v>190</v>
      </c>
    </row>
    <row r="3" spans="1:6" x14ac:dyDescent="0.25">
      <c r="A3">
        <v>60</v>
      </c>
      <c r="C3">
        <f>D3*A3</f>
        <v>720</v>
      </c>
      <c r="D3">
        <v>12</v>
      </c>
      <c r="E3" t="s">
        <v>119</v>
      </c>
    </row>
    <row r="5" spans="1:6" x14ac:dyDescent="0.25">
      <c r="C5">
        <v>480.46</v>
      </c>
      <c r="E5" t="s">
        <v>117</v>
      </c>
    </row>
    <row r="7" spans="1:6" x14ac:dyDescent="0.25">
      <c r="C7">
        <v>623.26</v>
      </c>
      <c r="E7" t="s">
        <v>118</v>
      </c>
    </row>
    <row r="9" spans="1:6" x14ac:dyDescent="0.25">
      <c r="C9">
        <v>606.20000000000005</v>
      </c>
      <c r="E9" t="s">
        <v>120</v>
      </c>
    </row>
    <row r="11" spans="1:6" x14ac:dyDescent="0.25">
      <c r="C11">
        <v>42.76</v>
      </c>
      <c r="E11" t="s">
        <v>121</v>
      </c>
    </row>
    <row r="13" spans="1:6" x14ac:dyDescent="0.25">
      <c r="C13">
        <v>127.79</v>
      </c>
      <c r="E13" t="s">
        <v>122</v>
      </c>
    </row>
    <row r="15" spans="1:6" x14ac:dyDescent="0.25">
      <c r="E15" t="s">
        <v>123</v>
      </c>
    </row>
    <row r="16" spans="1:6" x14ac:dyDescent="0.25">
      <c r="A16" t="s">
        <v>130</v>
      </c>
      <c r="C16">
        <v>0</v>
      </c>
      <c r="F16" t="s">
        <v>124</v>
      </c>
    </row>
    <row r="17" spans="3:6" x14ac:dyDescent="0.25">
      <c r="C17">
        <v>10.11</v>
      </c>
      <c r="F17" t="s">
        <v>125</v>
      </c>
    </row>
    <row r="19" spans="3:6" x14ac:dyDescent="0.25">
      <c r="E19" t="s">
        <v>127</v>
      </c>
    </row>
    <row r="20" spans="3:6" x14ac:dyDescent="0.25">
      <c r="F20" t="s">
        <v>129</v>
      </c>
    </row>
    <row r="21" spans="3:6" x14ac:dyDescent="0.25">
      <c r="F21" t="s">
        <v>128</v>
      </c>
    </row>
    <row r="25" spans="3:6" x14ac:dyDescent="0.25">
      <c r="C25">
        <f>SUM(C3:C22)</f>
        <v>2610.5800000000004</v>
      </c>
      <c r="E25" t="s">
        <v>131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00SummaryRollup</vt:lpstr>
      <vt:lpstr>01BoardMeetings</vt:lpstr>
      <vt:lpstr>02AnnualMeetings</vt:lpstr>
      <vt:lpstr>03Billing</vt:lpstr>
      <vt:lpstr>04AustinWater</vt:lpstr>
      <vt:lpstr>05WaterOperations</vt:lpstr>
      <vt:lpstr>06OfficeProperty</vt:lpstr>
      <vt:lpstr>07CorporateServices</vt:lpstr>
      <vt:lpstr>08Internet</vt:lpstr>
      <vt:lpstr>09Salaries</vt:lpstr>
      <vt:lpstr>10RepairsLabor</vt:lpstr>
      <vt:lpstr>11Parts</vt:lpstr>
      <vt:lpstr>12Parts2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 WSC</dc:creator>
  <cp:lastModifiedBy>Marsha WSC</cp:lastModifiedBy>
  <cp:lastPrinted>2026-03-13T01:57:21Z</cp:lastPrinted>
  <dcterms:created xsi:type="dcterms:W3CDTF">2024-04-15T18:09:36Z</dcterms:created>
  <dcterms:modified xsi:type="dcterms:W3CDTF">2026-03-13T01:57:52Z</dcterms:modified>
</cp:coreProperties>
</file>